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0"/>
  <workbookPr/>
  <mc:AlternateContent xmlns:mc="http://schemas.openxmlformats.org/markup-compatibility/2006">
    <mc:Choice Requires="x15">
      <x15ac:absPath xmlns:x15ac="http://schemas.microsoft.com/office/spreadsheetml/2010/11/ac" url="C:\Users\MBART\OneDrive\Documents\Marilyn\NASHP\HCT\1 Version 3.0\Comms Team\"/>
    </mc:Choice>
  </mc:AlternateContent>
  <xr:revisionPtr revIDLastSave="0" documentId="8_{7BE4C372-C1EF-41D5-AC50-422DDABEDB86}" xr6:coauthVersionLast="47" xr6:coauthVersionMax="47" xr10:uidLastSave="{00000000-0000-0000-0000-000000000000}"/>
  <workbookProtection workbookAlgorithmName="SHA-512" workbookHashValue="Ko9orpNIOH4+xZ6SQoEYF5Rxoiu392ZXMHYt58D6CY7oGx9/Bio/z3D7SiSwzWpyFokHdXINt/CCAu70eV0clA==" workbookSaltValue="CvPE5D3a/68tMUVXlsuwaA==" workbookSpinCount="100000" lockStructure="1"/>
  <bookViews>
    <workbookView xWindow="28680" yWindow="-120" windowWidth="29040" windowHeight="15720" xr2:uid="{00000000-000D-0000-FFFF-FFFF00000000}"/>
  </bookViews>
  <sheets>
    <sheet name="State Government" sheetId="1" r:id="rId1"/>
    <sheet name="Health Plan" sheetId="2" r:id="rId2"/>
    <sheet name="Medicare Data Entry" sheetId="3" r:id="rId3"/>
    <sheet name="Medicaid &amp; Other Data Entry" sheetId="4" r:id="rId4"/>
    <sheet name="Payer Mix Calculations" sheetId="5" r:id="rId5"/>
    <sheet name="Additional Data" sheetId="6" r:id="rId6"/>
    <sheet name="Labor" sheetId="8" r:id="rId7"/>
    <sheet name="Cap, Funds, Exp Alloc" sheetId="9" r:id="rId8"/>
  </sheets>
  <definedNames>
    <definedName name="_xlnm.Print_Area" localSheetId="0">'State Government'!$A$1:$I$88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1" l="1"/>
  <c r="B36" i="1"/>
  <c r="B38" i="1"/>
  <c r="D64" i="8" l="1"/>
  <c r="D56" i="8"/>
  <c r="B28" i="8"/>
  <c r="B88" i="9"/>
  <c r="A3" i="9"/>
  <c r="A1" i="9"/>
  <c r="B6" i="9"/>
  <c r="B27" i="9" s="1"/>
  <c r="B74" i="9"/>
  <c r="B67" i="9"/>
  <c r="B85" i="9" s="1"/>
  <c r="B61" i="9"/>
  <c r="G42" i="9"/>
  <c r="F42" i="9"/>
  <c r="G41" i="9"/>
  <c r="F41" i="9"/>
  <c r="G40" i="9"/>
  <c r="F40" i="9"/>
  <c r="G39" i="9"/>
  <c r="F39" i="9"/>
  <c r="G38" i="9"/>
  <c r="F38" i="9"/>
  <c r="G37" i="9"/>
  <c r="F37" i="9"/>
  <c r="G36" i="9"/>
  <c r="F36" i="9"/>
  <c r="G35" i="9"/>
  <c r="F35" i="9"/>
  <c r="G34" i="9"/>
  <c r="F34" i="9"/>
  <c r="F33" i="9"/>
  <c r="G33" i="9" s="1"/>
  <c r="B28" i="9"/>
  <c r="B26" i="9"/>
  <c r="B24" i="9"/>
  <c r="B19" i="9"/>
  <c r="B14" i="9"/>
  <c r="B77" i="8"/>
  <c r="B94" i="9" l="1"/>
  <c r="B89" i="9"/>
  <c r="B29" i="9"/>
  <c r="G43" i="9"/>
  <c r="F43" i="9"/>
  <c r="B9" i="9"/>
  <c r="B44" i="8" l="1"/>
  <c r="C56" i="8"/>
  <c r="C52" i="8"/>
  <c r="E52" i="8" s="1"/>
  <c r="C48" i="8"/>
  <c r="E48" i="8" s="1"/>
  <c r="C45" i="8"/>
  <c r="C44" i="8"/>
  <c r="E44" i="8" s="1"/>
  <c r="B56" i="8"/>
  <c r="B45" i="8"/>
  <c r="F39" i="8"/>
  <c r="F38" i="8"/>
  <c r="F37" i="8"/>
  <c r="F32" i="8"/>
  <c r="D34" i="8"/>
  <c r="D33" i="8"/>
  <c r="B34" i="8"/>
  <c r="B53" i="8" s="1"/>
  <c r="B33" i="8"/>
  <c r="B49" i="8" s="1"/>
  <c r="F31" i="8"/>
  <c r="F25" i="8"/>
  <c r="F24" i="8"/>
  <c r="F22" i="8"/>
  <c r="F21" i="8"/>
  <c r="F18" i="8"/>
  <c r="F16" i="8"/>
  <c r="F14" i="8"/>
  <c r="F13" i="8"/>
  <c r="F12" i="8"/>
  <c r="F11" i="8"/>
  <c r="F17" i="8"/>
  <c r="F15" i="8"/>
  <c r="F10" i="8"/>
  <c r="F19" i="8"/>
  <c r="F23" i="8"/>
  <c r="F20" i="8"/>
  <c r="F9" i="8"/>
  <c r="F8" i="8"/>
  <c r="F5" i="8"/>
  <c r="A2" i="8"/>
  <c r="A1" i="8"/>
  <c r="F33" i="8" l="1"/>
  <c r="F34" i="8"/>
  <c r="D45" i="8"/>
  <c r="D44" i="8"/>
  <c r="C46" i="8"/>
  <c r="C49" i="8"/>
  <c r="E49" i="8" s="1"/>
  <c r="C53" i="8"/>
  <c r="E53" i="8" s="1"/>
  <c r="E45" i="8"/>
  <c r="B52" i="8"/>
  <c r="B48" i="8"/>
  <c r="B92" i="3"/>
  <c r="E46" i="8" l="1"/>
  <c r="D53" i="8"/>
  <c r="D49" i="8"/>
  <c r="D52" i="8"/>
  <c r="B54" i="8"/>
  <c r="B72" i="8" s="1"/>
  <c r="C50" i="8"/>
  <c r="E50" i="8" s="1"/>
  <c r="C54" i="8"/>
  <c r="E54" i="8" s="1"/>
  <c r="B50" i="8"/>
  <c r="B71" i="8" s="1"/>
  <c r="D48" i="8"/>
  <c r="B64" i="8"/>
  <c r="B73" i="8" l="1"/>
  <c r="G64" i="8"/>
  <c r="F64" i="8"/>
  <c r="E64" i="8"/>
  <c r="B62" i="8"/>
  <c r="D62" i="8" s="1"/>
  <c r="D50" i="8"/>
  <c r="E56" i="8"/>
  <c r="C58" i="8"/>
  <c r="G62" i="8" l="1"/>
  <c r="F62" i="8"/>
  <c r="E62" i="8"/>
  <c r="D54" i="8"/>
  <c r="B46" i="8"/>
  <c r="E58" i="8"/>
  <c r="B63" i="8"/>
  <c r="B84" i="9" l="1"/>
  <c r="B93" i="9" s="1"/>
  <c r="D63" i="8"/>
  <c r="B70" i="8"/>
  <c r="D46" i="8"/>
  <c r="G63" i="8"/>
  <c r="F63" i="8"/>
  <c r="E63" i="8"/>
  <c r="G61" i="8"/>
  <c r="F61" i="8"/>
  <c r="E61" i="8"/>
  <c r="B58" i="8"/>
  <c r="B61" i="8"/>
  <c r="D61" i="8" s="1"/>
  <c r="B76" i="8" l="1"/>
  <c r="B78" i="8" s="1"/>
  <c r="D58" i="8"/>
  <c r="B83" i="9"/>
  <c r="B92" i="9" s="1"/>
  <c r="B65" i="8"/>
  <c r="C62" i="8" l="1"/>
  <c r="C63" i="8"/>
  <c r="C64" i="8"/>
  <c r="C61" i="8"/>
  <c r="D65" i="8"/>
  <c r="B86" i="9"/>
  <c r="E65" i="8"/>
  <c r="F65" i="8"/>
  <c r="G65" i="8"/>
  <c r="B87" i="9" l="1"/>
  <c r="B96" i="9" s="1"/>
  <c r="B95" i="9"/>
  <c r="C65" i="8"/>
  <c r="B97" i="9" l="1"/>
  <c r="A137" i="5"/>
  <c r="A136" i="5"/>
  <c r="D134" i="5"/>
  <c r="A134" i="5"/>
  <c r="A133" i="5"/>
  <c r="A129" i="5"/>
  <c r="A128" i="5"/>
  <c r="A121" i="5"/>
  <c r="A120" i="5"/>
  <c r="A118" i="5"/>
  <c r="A116" i="5"/>
  <c r="B78" i="5" l="1"/>
  <c r="B34" i="1" l="1"/>
  <c r="B35" i="1" s="1"/>
  <c r="B95" i="3"/>
  <c r="B96" i="3"/>
  <c r="E75" i="3" l="1"/>
  <c r="C28" i="5"/>
  <c r="B28" i="5"/>
  <c r="B97" i="3"/>
  <c r="B43" i="4"/>
  <c r="C78" i="5" l="1"/>
  <c r="B142" i="6" l="1"/>
  <c r="A86" i="6"/>
  <c r="A85" i="6"/>
  <c r="A81" i="6"/>
  <c r="A82" i="6"/>
  <c r="A45" i="5"/>
  <c r="A117" i="5" s="1"/>
  <c r="A33" i="6"/>
  <c r="B31" i="1" l="1"/>
  <c r="C20" i="1"/>
  <c r="D59" i="5" l="1"/>
  <c r="D136" i="5" s="1"/>
  <c r="B37" i="6"/>
  <c r="E16" i="1" l="1"/>
  <c r="E20" i="1"/>
  <c r="B39" i="1"/>
  <c r="B56" i="6" l="1"/>
  <c r="B61" i="6"/>
  <c r="B84" i="5"/>
  <c r="E93" i="3" l="1"/>
  <c r="E92" i="3"/>
  <c r="E91" i="3"/>
  <c r="E88" i="3"/>
  <c r="E73" i="3"/>
  <c r="E94" i="3" l="1"/>
  <c r="E70" i="3"/>
  <c r="C33" i="5" s="1"/>
  <c r="C80" i="5"/>
  <c r="B73" i="5" l="1"/>
  <c r="D28" i="5"/>
  <c r="C35" i="5" s="1"/>
  <c r="D61" i="5"/>
  <c r="D133" i="5" s="1"/>
  <c r="D135" i="5" s="1"/>
  <c r="E74" i="3"/>
  <c r="B31" i="5"/>
  <c r="B20" i="1" l="1"/>
  <c r="D20" i="1" s="1"/>
  <c r="F20" i="1" s="1"/>
  <c r="G20" i="1"/>
  <c r="C73" i="5"/>
  <c r="D73" i="5" s="1"/>
  <c r="B87" i="5"/>
  <c r="B74" i="5"/>
  <c r="H19" i="2" s="1"/>
  <c r="C31" i="5"/>
  <c r="E12" i="2" s="1"/>
  <c r="E11" i="2"/>
  <c r="C87" i="5" l="1"/>
  <c r="B12" i="2"/>
  <c r="D87" i="5" l="1"/>
  <c r="B33" i="5" l="1"/>
  <c r="B45" i="6"/>
  <c r="B99" i="1" l="1"/>
  <c r="B11" i="2"/>
  <c r="B46" i="6"/>
  <c r="B100" i="1" s="1"/>
  <c r="B101" i="1" s="1"/>
  <c r="G91" i="1" l="1"/>
  <c r="E76" i="3"/>
  <c r="D40" i="5" l="1"/>
  <c r="D111" i="5" s="1"/>
  <c r="D42" i="5"/>
  <c r="D120" i="5" s="1"/>
  <c r="D44" i="5"/>
  <c r="D116" i="5" s="1"/>
  <c r="D45" i="5"/>
  <c r="D117" i="5" s="1"/>
  <c r="D46" i="5" l="1"/>
  <c r="D43" i="5"/>
  <c r="B41" i="1" l="1"/>
  <c r="B40" i="1"/>
  <c r="C29" i="5" l="1"/>
  <c r="B43" i="1"/>
  <c r="D67" i="5" l="1"/>
  <c r="D137" i="5" s="1"/>
  <c r="B17" i="1"/>
  <c r="D17" i="1" s="1"/>
  <c r="B16" i="1"/>
  <c r="D16" i="1" s="1"/>
  <c r="B35" i="6"/>
  <c r="B36" i="6"/>
  <c r="D100" i="5" l="1"/>
  <c r="B123" i="6"/>
  <c r="B129" i="6" s="1"/>
  <c r="B112" i="6" l="1"/>
  <c r="B85" i="6"/>
  <c r="B81" i="6"/>
  <c r="B51" i="6"/>
  <c r="B50" i="6"/>
  <c r="B40" i="6"/>
  <c r="B39" i="6"/>
  <c r="B34" i="6"/>
  <c r="B33" i="6"/>
  <c r="A3" i="6"/>
  <c r="A1" i="6"/>
  <c r="D107" i="5"/>
  <c r="D103" i="5"/>
  <c r="C84" i="5"/>
  <c r="D70" i="5"/>
  <c r="C70" i="5"/>
  <c r="B70" i="5"/>
  <c r="D57" i="5"/>
  <c r="C10" i="1"/>
  <c r="C12" i="1" s="1"/>
  <c r="B10" i="1"/>
  <c r="B29" i="5"/>
  <c r="B25" i="5"/>
  <c r="B65" i="6" s="1"/>
  <c r="A2" i="5"/>
  <c r="A1" i="5"/>
  <c r="B33" i="4"/>
  <c r="D51" i="5" s="1"/>
  <c r="D121" i="5" s="1"/>
  <c r="D122" i="5" s="1"/>
  <c r="B32" i="4"/>
  <c r="B31" i="4"/>
  <c r="D49" i="5" s="1"/>
  <c r="D112" i="5" s="1"/>
  <c r="D113" i="5" s="1"/>
  <c r="B13" i="4"/>
  <c r="E10" i="1" s="1"/>
  <c r="B117" i="6" s="1"/>
  <c r="B10" i="4"/>
  <c r="B15" i="4" s="1"/>
  <c r="B3" i="4"/>
  <c r="A3" i="4"/>
  <c r="B4" i="2"/>
  <c r="B3" i="2"/>
  <c r="A3" i="2"/>
  <c r="A1" i="2"/>
  <c r="B45" i="1"/>
  <c r="B32" i="1"/>
  <c r="B33" i="1" s="1"/>
  <c r="B30" i="1"/>
  <c r="B42" i="1" s="1"/>
  <c r="B29" i="1"/>
  <c r="B4" i="1"/>
  <c r="B3" i="1"/>
  <c r="A3" i="1"/>
  <c r="D62" i="5"/>
  <c r="D60" i="5" l="1"/>
  <c r="D128" i="5"/>
  <c r="B38" i="6"/>
  <c r="B97" i="6" s="1"/>
  <c r="D74" i="5"/>
  <c r="H24" i="1" s="1"/>
  <c r="B59" i="6"/>
  <c r="D84" i="5"/>
  <c r="C30" i="5"/>
  <c r="H12" i="2" s="1"/>
  <c r="D41" i="5"/>
  <c r="H10" i="1" s="1"/>
  <c r="D85" i="5"/>
  <c r="B47" i="4"/>
  <c r="D65" i="5" s="1"/>
  <c r="D129" i="5" s="1"/>
  <c r="B30" i="5"/>
  <c r="H11" i="2" s="1"/>
  <c r="D29" i="5"/>
  <c r="C40" i="5"/>
  <c r="B35" i="5"/>
  <c r="B40" i="5" s="1"/>
  <c r="C32" i="5"/>
  <c r="D50" i="5"/>
  <c r="E11" i="1"/>
  <c r="B119" i="6" s="1"/>
  <c r="B44" i="1"/>
  <c r="B16" i="4"/>
  <c r="B17" i="4" s="1"/>
  <c r="D52" i="5"/>
  <c r="B34" i="4"/>
  <c r="D53" i="5"/>
  <c r="D118" i="5" s="1"/>
  <c r="D119" i="5" s="1"/>
  <c r="D31" i="5"/>
  <c r="B32" i="5"/>
  <c r="B76" i="5" s="1"/>
  <c r="B75" i="5" s="1"/>
  <c r="B52" i="6"/>
  <c r="D10" i="1"/>
  <c r="B18" i="1"/>
  <c r="D18" i="1" s="1"/>
  <c r="B98" i="3"/>
  <c r="B105" i="6" s="1"/>
  <c r="D58" i="5"/>
  <c r="H16" i="1" s="1"/>
  <c r="H20" i="1" s="1"/>
  <c r="D123" i="5" l="1"/>
  <c r="D124" i="5"/>
  <c r="D30" i="5"/>
  <c r="D114" i="5"/>
  <c r="D130" i="5"/>
  <c r="D131" i="5" s="1"/>
  <c r="B73" i="6"/>
  <c r="B74" i="6" s="1"/>
  <c r="B66" i="6"/>
  <c r="B93" i="5"/>
  <c r="E19" i="2"/>
  <c r="C76" i="5"/>
  <c r="C75" i="5" s="1"/>
  <c r="E9" i="1"/>
  <c r="B116" i="6" s="1"/>
  <c r="D91" i="5"/>
  <c r="D101" i="5"/>
  <c r="D95" i="5"/>
  <c r="F82" i="1" s="1"/>
  <c r="F91" i="1" s="1"/>
  <c r="C41" i="5"/>
  <c r="H14" i="2" s="1"/>
  <c r="B41" i="5"/>
  <c r="H13" i="2" s="1"/>
  <c r="D12" i="2"/>
  <c r="F12" i="2" s="1"/>
  <c r="D32" i="5"/>
  <c r="F10" i="1"/>
  <c r="B134" i="6"/>
  <c r="B36" i="5"/>
  <c r="B130" i="6"/>
  <c r="G10" i="1"/>
  <c r="B57" i="5"/>
  <c r="B58" i="5" s="1"/>
  <c r="H11" i="1"/>
  <c r="D35" i="5"/>
  <c r="B49" i="5"/>
  <c r="B85" i="5" s="1"/>
  <c r="C57" i="5"/>
  <c r="C58" i="5" s="1"/>
  <c r="C34" i="5"/>
  <c r="C79" i="5" s="1"/>
  <c r="C49" i="5"/>
  <c r="C85" i="5" s="1"/>
  <c r="C36" i="5"/>
  <c r="B82" i="6"/>
  <c r="B83" i="6" s="1"/>
  <c r="G16" i="1"/>
  <c r="D54" i="5"/>
  <c r="B11" i="1"/>
  <c r="B41" i="6"/>
  <c r="B147" i="6" s="1"/>
  <c r="F16" i="1"/>
  <c r="B69" i="8" l="1"/>
  <c r="B68" i="8"/>
  <c r="C77" i="5"/>
  <c r="B20" i="2" s="1"/>
  <c r="B76" i="6"/>
  <c r="B148" i="6" s="1"/>
  <c r="B68" i="6"/>
  <c r="B143" i="6" s="1"/>
  <c r="B78" i="6"/>
  <c r="B75" i="6"/>
  <c r="C55" i="1" s="1"/>
  <c r="B67" i="6"/>
  <c r="B70" i="6"/>
  <c r="B54" i="1"/>
  <c r="C54" i="1"/>
  <c r="B57" i="6"/>
  <c r="B44" i="6"/>
  <c r="B98" i="6"/>
  <c r="B99" i="6" s="1"/>
  <c r="C93" i="5"/>
  <c r="E20" i="2"/>
  <c r="D75" i="5"/>
  <c r="C42" i="5"/>
  <c r="B34" i="5"/>
  <c r="H9" i="1"/>
  <c r="E12" i="1"/>
  <c r="B50" i="5"/>
  <c r="H15" i="2" s="1"/>
  <c r="B136" i="6"/>
  <c r="B51" i="5"/>
  <c r="B52" i="5" s="1"/>
  <c r="B42" i="5"/>
  <c r="G12" i="2"/>
  <c r="D11" i="1"/>
  <c r="B135" i="6" s="1"/>
  <c r="I10" i="1"/>
  <c r="B59" i="5"/>
  <c r="B67" i="5"/>
  <c r="D36" i="5"/>
  <c r="C59" i="5"/>
  <c r="C50" i="5"/>
  <c r="H16" i="2" s="1"/>
  <c r="C51" i="5"/>
  <c r="D68" i="5"/>
  <c r="D138" i="5" s="1"/>
  <c r="D139" i="5" s="1"/>
  <c r="D140" i="5" s="1"/>
  <c r="E17" i="1"/>
  <c r="D92" i="5"/>
  <c r="C67" i="5"/>
  <c r="D66" i="5"/>
  <c r="H17" i="1" s="1"/>
  <c r="H18" i="1" s="1"/>
  <c r="D86" i="5"/>
  <c r="B65" i="5"/>
  <c r="C65" i="5"/>
  <c r="B86" i="6"/>
  <c r="B87" i="6" s="1"/>
  <c r="D11" i="2"/>
  <c r="D33" i="5"/>
  <c r="B47" i="1" l="1"/>
  <c r="B79" i="5"/>
  <c r="B77" i="5"/>
  <c r="D20" i="2"/>
  <c r="F20" i="2" s="1"/>
  <c r="B69" i="6"/>
  <c r="B57" i="1" s="1"/>
  <c r="B55" i="1"/>
  <c r="H12" i="1"/>
  <c r="B58" i="1"/>
  <c r="C58" i="1"/>
  <c r="B77" i="6"/>
  <c r="C57" i="1" s="1"/>
  <c r="C56" i="1"/>
  <c r="B56" i="1"/>
  <c r="B47" i="6"/>
  <c r="D94" i="5" s="1"/>
  <c r="B58" i="6"/>
  <c r="B60" i="6" s="1"/>
  <c r="B62" i="6" s="1"/>
  <c r="D76" i="5"/>
  <c r="E24" i="1"/>
  <c r="B118" i="6" s="1"/>
  <c r="D93" i="5"/>
  <c r="D90" i="5" s="1"/>
  <c r="B107" i="6"/>
  <c r="D88" i="5"/>
  <c r="B60" i="5"/>
  <c r="C60" i="5"/>
  <c r="C74" i="5"/>
  <c r="H20" i="2" s="1"/>
  <c r="G11" i="1"/>
  <c r="C43" i="5"/>
  <c r="C91" i="5"/>
  <c r="B91" i="5"/>
  <c r="B9" i="1"/>
  <c r="D9" i="1" s="1"/>
  <c r="B43" i="5"/>
  <c r="E15" i="2"/>
  <c r="F11" i="1"/>
  <c r="E13" i="2"/>
  <c r="B68" i="5"/>
  <c r="E17" i="2"/>
  <c r="B92" i="5"/>
  <c r="D34" i="5"/>
  <c r="C37" i="5"/>
  <c r="B37" i="5"/>
  <c r="F11" i="2"/>
  <c r="G11" i="2"/>
  <c r="C52" i="5"/>
  <c r="E16" i="2"/>
  <c r="E14" i="2"/>
  <c r="C66" i="5"/>
  <c r="H18" i="2" s="1"/>
  <c r="C86" i="5"/>
  <c r="C88" i="5" s="1"/>
  <c r="C68" i="5"/>
  <c r="E18" i="2"/>
  <c r="C92" i="5"/>
  <c r="B66" i="5"/>
  <c r="H17" i="2" s="1"/>
  <c r="B86" i="5"/>
  <c r="B88" i="5" s="1"/>
  <c r="G17" i="1"/>
  <c r="F17" i="1"/>
  <c r="F18" i="1" s="1"/>
  <c r="E18" i="1"/>
  <c r="B113" i="6"/>
  <c r="D89" i="5" l="1"/>
  <c r="B122" i="6"/>
  <c r="B94" i="5"/>
  <c r="C94" i="5"/>
  <c r="D77" i="5"/>
  <c r="B24" i="1" s="1"/>
  <c r="D24" i="1" s="1"/>
  <c r="B19" i="2"/>
  <c r="D19" i="2" s="1"/>
  <c r="F19" i="2" s="1"/>
  <c r="B90" i="5"/>
  <c r="B89" i="5" s="1"/>
  <c r="C90" i="5"/>
  <c r="C89" i="5" s="1"/>
  <c r="G20" i="2"/>
  <c r="G18" i="1"/>
  <c r="B120" i="6"/>
  <c r="B149" i="6"/>
  <c r="B144" i="6"/>
  <c r="B101" i="6"/>
  <c r="E21" i="2"/>
  <c r="I11" i="1"/>
  <c r="B12" i="1"/>
  <c r="F9" i="1"/>
  <c r="B106" i="6" s="1"/>
  <c r="D12" i="1"/>
  <c r="G12" i="1" s="1"/>
  <c r="G9" i="1"/>
  <c r="B133" i="6"/>
  <c r="B108" i="6"/>
  <c r="B61" i="5"/>
  <c r="B44" i="5"/>
  <c r="B45" i="5"/>
  <c r="C13" i="2" s="1"/>
  <c r="C44" i="5"/>
  <c r="C45" i="5"/>
  <c r="C14" i="2" s="1"/>
  <c r="B114" i="6"/>
  <c r="B128" i="6"/>
  <c r="B131" i="6" s="1"/>
  <c r="B90" i="6"/>
  <c r="D37" i="5"/>
  <c r="B53" i="5"/>
  <c r="B54" i="5" s="1"/>
  <c r="C53" i="5"/>
  <c r="C61" i="5"/>
  <c r="G19" i="2" l="1"/>
  <c r="E73" i="1"/>
  <c r="D108" i="5"/>
  <c r="D106" i="5" s="1"/>
  <c r="B106" i="5" s="1"/>
  <c r="D79" i="5"/>
  <c r="B28" i="2"/>
  <c r="B48" i="1"/>
  <c r="B49" i="1"/>
  <c r="C108" i="5"/>
  <c r="B108" i="5"/>
  <c r="G24" i="1"/>
  <c r="B137" i="6"/>
  <c r="F24" i="1"/>
  <c r="C21" i="2"/>
  <c r="B62" i="5"/>
  <c r="B89" i="6"/>
  <c r="B91" i="6" s="1"/>
  <c r="F12" i="1"/>
  <c r="D64" i="1" s="1"/>
  <c r="D73" i="1" s="1"/>
  <c r="I9" i="1"/>
  <c r="B46" i="1" s="1"/>
  <c r="B17" i="2"/>
  <c r="D17" i="2" s="1"/>
  <c r="G17" i="2" s="1"/>
  <c r="C46" i="5"/>
  <c r="B46" i="5"/>
  <c r="B13" i="2"/>
  <c r="B109" i="6"/>
  <c r="B15" i="2"/>
  <c r="D15" i="2" s="1"/>
  <c r="G15" i="2" s="1"/>
  <c r="C62" i="5"/>
  <c r="B18" i="2"/>
  <c r="D18" i="2" s="1"/>
  <c r="B16" i="2"/>
  <c r="D16" i="2" s="1"/>
  <c r="C54" i="5"/>
  <c r="B14" i="2"/>
  <c r="D14" i="2" s="1"/>
  <c r="C106" i="5" l="1"/>
  <c r="B25" i="1"/>
  <c r="D25" i="1" s="1"/>
  <c r="D26" i="1" s="1"/>
  <c r="I24" i="1"/>
  <c r="B50" i="1" s="1"/>
  <c r="B21" i="2"/>
  <c r="E25" i="1"/>
  <c r="C64" i="1"/>
  <c r="C73" i="1" s="1"/>
  <c r="B95" i="5"/>
  <c r="F17" i="2"/>
  <c r="I12" i="1"/>
  <c r="D13" i="2"/>
  <c r="F18" i="2"/>
  <c r="G18" i="2"/>
  <c r="F15" i="2"/>
  <c r="F14" i="2"/>
  <c r="G14" i="2"/>
  <c r="G16" i="2"/>
  <c r="F16" i="2"/>
  <c r="D82" i="1"/>
  <c r="D91" i="1" s="1"/>
  <c r="B26" i="1" l="1"/>
  <c r="H25" i="1"/>
  <c r="H26" i="1" s="1"/>
  <c r="C82" i="1"/>
  <c r="C91" i="1" s="1"/>
  <c r="G13" i="2"/>
  <c r="D21" i="2"/>
  <c r="E82" i="1"/>
  <c r="E91" i="1" s="1"/>
  <c r="F25" i="1"/>
  <c r="F26" i="1" s="1"/>
  <c r="E26" i="1"/>
  <c r="B121" i="6"/>
  <c r="D96" i="5"/>
  <c r="D99" i="5" s="1"/>
  <c r="G25" i="1"/>
  <c r="B64" i="1"/>
  <c r="B67" i="1" s="1"/>
  <c r="B96" i="5"/>
  <c r="B27" i="2" s="1"/>
  <c r="F13" i="2"/>
  <c r="F21" i="2" s="1"/>
  <c r="B91" i="1" l="1"/>
  <c r="B94" i="1" s="1"/>
  <c r="D102" i="5"/>
  <c r="D104" i="5" s="1"/>
  <c r="B102" i="6" s="1"/>
  <c r="B103" i="6" s="1"/>
  <c r="B151" i="6"/>
  <c r="B153" i="6" s="1"/>
  <c r="B73" i="1"/>
  <c r="B77" i="1" s="1"/>
  <c r="B78" i="1" s="1"/>
  <c r="I25" i="1"/>
  <c r="B51" i="1" s="1"/>
  <c r="B82" i="1"/>
  <c r="B85" i="1" s="1"/>
  <c r="B138" i="6" s="1"/>
  <c r="B139" i="6" s="1"/>
  <c r="B140" i="6" s="1"/>
  <c r="B124" i="6"/>
  <c r="B125" i="6" s="1"/>
  <c r="B68" i="1"/>
  <c r="B69" i="1" s="1"/>
  <c r="B29" i="2"/>
  <c r="B30" i="2" s="1"/>
  <c r="B86" i="1" l="1"/>
  <c r="B95" i="1"/>
  <c r="B96" i="1" s="1"/>
  <c r="B76" i="1"/>
  <c r="B87" i="1" l="1"/>
  <c r="B93" i="6" s="1"/>
  <c r="B35" i="2" l="1"/>
  <c r="B42" i="2" s="1"/>
  <c r="C95" i="5"/>
  <c r="C96" i="5" s="1"/>
  <c r="B34" i="2" s="1"/>
  <c r="B36" i="2" l="1"/>
  <c r="B37" i="2" s="1"/>
  <c r="B41" i="2"/>
  <c r="B43" i="2" s="1"/>
  <c r="B44" i="2" s="1"/>
  <c r="B94" i="6" s="1"/>
  <c r="B95" i="6" s="1"/>
</calcChain>
</file>

<file path=xl/sharedStrings.xml><?xml version="1.0" encoding="utf-8"?>
<sst xmlns="http://schemas.openxmlformats.org/spreadsheetml/2006/main" count="1247" uniqueCount="868">
  <si>
    <t>Hospital Cost Calculator Version 3.0</t>
  </si>
  <si>
    <t xml:space="preserve"> </t>
  </si>
  <si>
    <t>Medicare Cost Report (MCR) Year</t>
  </si>
  <si>
    <t>1.)  Government Programs</t>
  </si>
  <si>
    <t>Net Patient Revenue</t>
  </si>
  <si>
    <t>CMS and State Supplemental Payments</t>
  </si>
  <si>
    <t>Total Revenue</t>
  </si>
  <si>
    <t>Hospital Operating Costs</t>
  </si>
  <si>
    <t>Operating Profit (Loss)</t>
  </si>
  <si>
    <t>Revenue as % of Hospital Operating Costs</t>
  </si>
  <si>
    <t>Payer Mix</t>
  </si>
  <si>
    <t>Operating Profit Margin</t>
  </si>
  <si>
    <t>Medicare</t>
  </si>
  <si>
    <t>Medicaid</t>
  </si>
  <si>
    <t>SCHIP and Other Low Income Government Programs</t>
  </si>
  <si>
    <t>Total Government Programs</t>
  </si>
  <si>
    <t>2.)  Charity Care, Uninsured &amp; Bad Debt</t>
  </si>
  <si>
    <t>Restricted Grants</t>
  </si>
  <si>
    <t>Net Cost</t>
  </si>
  <si>
    <t>Charity Care</t>
  </si>
  <si>
    <t>Uninsured &amp; Bad Debt</t>
  </si>
  <si>
    <t>Total Charity Care, Uninsured and Bad Debt</t>
  </si>
  <si>
    <t>Charity Care, net of Restricted Grants</t>
  </si>
  <si>
    <t xml:space="preserve">3.)  Medicare Advantage and Commercial </t>
  </si>
  <si>
    <t>Medicare Advantage</t>
  </si>
  <si>
    <t>Commercial</t>
  </si>
  <si>
    <t>Total Commercial and Medicare Advantage</t>
  </si>
  <si>
    <t>4.)  Additional Financial Information from Medicare Cost Report</t>
  </si>
  <si>
    <t>Fund Balance</t>
  </si>
  <si>
    <t>Net Patient Services Revenue less Operating Expenses</t>
  </si>
  <si>
    <t>Other Income &amp; Expense</t>
  </si>
  <si>
    <t>Net Income</t>
  </si>
  <si>
    <t>Net Profit Margin</t>
  </si>
  <si>
    <t>Adjusted Net Income (Excluding Physician Direct Service Costs)</t>
  </si>
  <si>
    <t>Net Profit Margin Adjusted Net Income</t>
  </si>
  <si>
    <t>Net Charity Care Cost as % of Hospital Expenses (Inclusive of All Services)</t>
  </si>
  <si>
    <t>Uninsured &amp; Bad Debt Costs as % of Hospital Expenses (Inclusive of All Services)</t>
  </si>
  <si>
    <t>Net Charity Care Cost as % of Net Patient Revenue</t>
  </si>
  <si>
    <t>Uninsured &amp; Bad Debt Costs as Percentage of Net Patient Revenue</t>
  </si>
  <si>
    <t>Wages and Employee Benefits Expenses as Percentage of Operating Expenses</t>
  </si>
  <si>
    <t>Overhead Staffing Expenses as a Percentage of Wages and Employee Benefits Expenses</t>
  </si>
  <si>
    <t>Home Office &amp; Affiliate Services as a Percentage of Operating Expenses</t>
  </si>
  <si>
    <t>Cost-to-Charge Ratio (CCR)</t>
  </si>
  <si>
    <t>Charges as Percentage of Hospital Operating Costs</t>
  </si>
  <si>
    <t>Inpatient Occupancy Rate</t>
  </si>
  <si>
    <t>Payer Mix Adjusted Profit (Loss) Medicare</t>
  </si>
  <si>
    <t>Payer Mix Adjusted Profit (Loss) Medicaid</t>
  </si>
  <si>
    <t>Payer Mix Adjusted Profit (Loss) SCHIP and Low Income Gov't Programs</t>
  </si>
  <si>
    <t>Payer Mix Adjusted Profit (Loss) Medicaid and SCHIP and Low Income Gov't Programs</t>
  </si>
  <si>
    <t>Payer Mix Adjusted Profit (Loss) Medicare Advantage</t>
  </si>
  <si>
    <t>Payer Mix Adjusted Profit (Loss) Commercial</t>
  </si>
  <si>
    <t>5.)  Adjusted Patient Counts</t>
  </si>
  <si>
    <t>Patient Discharges</t>
  </si>
  <si>
    <t>Patient Days</t>
  </si>
  <si>
    <t>Adjusted Count</t>
  </si>
  <si>
    <t>Net Patient Revenue Per Count</t>
  </si>
  <si>
    <t>Hospital Operating Costs per Count</t>
  </si>
  <si>
    <t>Operating Profit (Loss) per Count</t>
  </si>
  <si>
    <t>Hospital Net Income per Count</t>
  </si>
  <si>
    <t>6.)  Commercial Prices for Hospital Breakeven. In addition to covering Commercial patient operating costs, Commercial Revenue would cover:</t>
  </si>
  <si>
    <t>Level 1. Government Programs, Charity Care, Bad Debt &amp; Uninsured Operating Profit (Loss)</t>
  </si>
  <si>
    <t>Commercial Net Patient Revenue</t>
  </si>
  <si>
    <t>Commercial Hospital Operating Costs</t>
  </si>
  <si>
    <t>Government Program, Charity Care, Uninsured and Bad Debt Operating Profit (Loss)</t>
  </si>
  <si>
    <t xml:space="preserve">Commercial </t>
  </si>
  <si>
    <t>Commercial Prices for Hospital Breakeven</t>
  </si>
  <si>
    <t>Commercial Revenue for Hospital Breakeven</t>
  </si>
  <si>
    <t>Commercial Revenue as a % of Commercial Hospital Operating Costs</t>
  </si>
  <si>
    <t>Commercial Breakeven Price as a Multiple of Medicare Rate</t>
  </si>
  <si>
    <t>Level 2. Covers Level 1 Costs Plus Unallocated MCR Allowable Costs, Disallowed MCR Operating Costs, and Medicare Advantage Operating Profit (Loss)</t>
  </si>
  <si>
    <t>Disallowed Costs; Med Adv Operating Profit (Loss)</t>
  </si>
  <si>
    <t>Level 3. Covers Level 2 Plus Other Income &amp; Other Expense</t>
  </si>
  <si>
    <t>Supplemental Information. Level 3 plus Physician Direct Patient Services and Physician Private Offices</t>
  </si>
  <si>
    <t>Physician Direct Patient Services and Physician Private Offices Expenses</t>
  </si>
  <si>
    <t>Commercial Revenue as a Multiple of Medicare Rate</t>
  </si>
  <si>
    <t>Expenses Added</t>
  </si>
  <si>
    <t xml:space="preserve">Physician Direct Patient Services </t>
  </si>
  <si>
    <t>Physician Private Offices</t>
  </si>
  <si>
    <t>Total</t>
  </si>
  <si>
    <t/>
  </si>
  <si>
    <t>1.)  Government Programs, Charity Care, Uninsured Payments and Medicare Advantage</t>
  </si>
  <si>
    <t>Revenue as % of Operating Costs</t>
  </si>
  <si>
    <t>Medicare Inpatient</t>
  </si>
  <si>
    <t>Medicare Outpatient</t>
  </si>
  <si>
    <t>Medicaid Inpatient</t>
  </si>
  <si>
    <t>Medicaid Outpatient</t>
  </si>
  <si>
    <t>SCHIP and Other State &amp; Local Low Income Programs Inpatient</t>
  </si>
  <si>
    <t>SCHIP and Other State &amp; Local Low Income Programs Outpatient</t>
  </si>
  <si>
    <t>Charity Care, Uninsured &amp; Bad Debt Inpatient</t>
  </si>
  <si>
    <t>Charity Care, Uninured &amp; Bad Debt Outpatient</t>
  </si>
  <si>
    <t>Medicare Advantage Inpatient</t>
  </si>
  <si>
    <t>Medicare Advantage Outpatient</t>
  </si>
  <si>
    <t>2.)  Commercial Prices for Level 3 Hospital Breakeven.</t>
  </si>
  <si>
    <t>Inpatient Breakeven (Level 3)</t>
  </si>
  <si>
    <t>Commercial Revenue for Hospital Breakeven (Inpatient)</t>
  </si>
  <si>
    <t>Commercial Hospital Operating Costs (Inpatient)</t>
  </si>
  <si>
    <t>Commercial Revenue as % of Commercial Hospital Operating Costs (Inpatient)</t>
  </si>
  <si>
    <t>Commercial Breakeven Price as Multiple of Medicare (Inpatient)</t>
  </si>
  <si>
    <t>Outpatient Breakeven (Level 3)</t>
  </si>
  <si>
    <t>Commercial Revenue for Hospital Breakeven (Outpatient)</t>
  </si>
  <si>
    <t>Commercial Hospital Operating Costs (Outpatient)</t>
  </si>
  <si>
    <t>Commercial Revenue as % of Commercial Hospital Operating Costs (Outpatient)</t>
  </si>
  <si>
    <t>Commercial Breakeven Price as Multiple of Medicare (Outpatient)</t>
  </si>
  <si>
    <t>Blended Inpatient and Outpatient Breakeven  (Level 3)</t>
  </si>
  <si>
    <t>Commercial Revenue for Hospital Breakeven (Inpatient &amp; Outpatient)</t>
  </si>
  <si>
    <t>Commercial Hospital Operating Costs (Inpatient &amp; Outpatient)</t>
  </si>
  <si>
    <t>Commercial Revenue as % of Commercial Hospital Operating Costs (Inpatient &amp; Outpatient)</t>
  </si>
  <si>
    <t>Commercial Breakeven Price as Multiple of Medicare (Inpatient &amp; Outpatient)</t>
  </si>
  <si>
    <t>Medicare Calculations</t>
  </si>
  <si>
    <t>Input Green Cells</t>
  </si>
  <si>
    <t>Input from Medicare Cost Report (MCR)</t>
  </si>
  <si>
    <t>1.)  Hospital Identification</t>
  </si>
  <si>
    <t>Hospital Name</t>
  </si>
  <si>
    <t>Worksheet S-2, Part I, Column 1, Line 3</t>
  </si>
  <si>
    <t>Hospital CCN #</t>
  </si>
  <si>
    <t>Worksheet S-2, Part I, Column 2, Line 3</t>
  </si>
  <si>
    <t>Hospital Zip Code</t>
  </si>
  <si>
    <t>Worksheet S-2, Part I, Column 3, Line 2</t>
  </si>
  <si>
    <t>Year</t>
  </si>
  <si>
    <t>Worksheet S-2, Part I, Period Identified in Top Row of Form</t>
  </si>
  <si>
    <t>Medicare HMO Patient Days</t>
  </si>
  <si>
    <t>Worksheet S-3, Part I, Column 6, Lines 2 - 4</t>
  </si>
  <si>
    <t>Medicare FFS Days</t>
  </si>
  <si>
    <t>Worksheet S-3, Part I, Column 6, Lines 14 plus 16 thru 18</t>
  </si>
  <si>
    <t>Total Patient Discharges</t>
  </si>
  <si>
    <t>Worksheet S-3, Part I, Column 15, Line 14 plus 16 thru18</t>
  </si>
  <si>
    <t>Total Days</t>
  </si>
  <si>
    <t>Worksheet S-3, Part I, Column 8, Lines 2, 3, 4, 14, 16, 17, 18</t>
  </si>
  <si>
    <t>Total Bed Days Available</t>
  </si>
  <si>
    <t>Worksheet S-3, Part I, Column 3, Line 14</t>
  </si>
  <si>
    <t>Inpatient Bed Days</t>
  </si>
  <si>
    <t>Worksheet S-3, Part I, Column 8, Line 14</t>
  </si>
  <si>
    <t>Bed Size</t>
  </si>
  <si>
    <t>Worksheet S-3, Part I, Column 2, Line 14</t>
  </si>
  <si>
    <t>2.)  Net Assets, Revenue, and Net Income</t>
  </si>
  <si>
    <t>Financial Statement Items</t>
  </si>
  <si>
    <t>Source (Medicare Cost Report)</t>
  </si>
  <si>
    <t>Worksheet G-1, Columns 2, 4, 6, 8, Line 19</t>
  </si>
  <si>
    <t>Gross Patient Revenues (Chargemaster Rates)</t>
  </si>
  <si>
    <t>Worksheet G-3, Column 1, Line 1</t>
  </si>
  <si>
    <t>Worksheet G-3, Column 1, Line 3</t>
  </si>
  <si>
    <t>Operating Expenses</t>
  </si>
  <si>
    <t>Worksheet G-3, Column 1, Line 4</t>
  </si>
  <si>
    <t>Net Patient Revenue less Operating Expenses</t>
  </si>
  <si>
    <t>Worksheet G-3, Column 1, Line 5</t>
  </si>
  <si>
    <t>Other Income</t>
  </si>
  <si>
    <t>Worksheet G-3, Column 1, Line 25</t>
  </si>
  <si>
    <t>Other Expense</t>
  </si>
  <si>
    <t>Worksheet G-3, Column 1, Line 28</t>
  </si>
  <si>
    <t>Net Income (Loss)</t>
  </si>
  <si>
    <t>Worksheet G-3, Column 1, Line 29</t>
  </si>
  <si>
    <t>COVID-19 PHE Funding</t>
  </si>
  <si>
    <t>Worksheet G-3, Column 1, Line 24.5</t>
  </si>
  <si>
    <t xml:space="preserve">Hospital Operating Costs </t>
  </si>
  <si>
    <t>Worksheet C, Part I, Sum Columns 3 and 4, Row 202, Hospital Consolidated</t>
  </si>
  <si>
    <t>Hospital Charges</t>
  </si>
  <si>
    <t>Worksheet C, Part I, Column 8, Row 202, Hospital Consolidated</t>
  </si>
  <si>
    <t xml:space="preserve">3.)  Medicare </t>
  </si>
  <si>
    <t xml:space="preserve">Medicare Inpatient Operating Costs </t>
  </si>
  <si>
    <t>Medicare Outpatient Operating Costs</t>
  </si>
  <si>
    <t>Amount</t>
  </si>
  <si>
    <t>Medicare Inpatient Hospital Operating Costs - Hospital</t>
  </si>
  <si>
    <t>Worksheet D-1, Part II, Column 1, Line 49 Title XVIII Hospital</t>
  </si>
  <si>
    <t>Medicare Outpatient Hospital Operating Costs -Hospital</t>
  </si>
  <si>
    <t>Worksheet D, Part V, Line 202, Columns 5, 6, 7 Title XVIII Hospital</t>
  </si>
  <si>
    <t>Medicare Inpatient Hospital Operating Costs - IRF</t>
  </si>
  <si>
    <t>Worksheet D-1, Part II, Column 1, Line 49 Title XVIII Rehab Subprovider</t>
  </si>
  <si>
    <t>Medicare Outpatient Hospital Operating Costs - IRF</t>
  </si>
  <si>
    <t>Worksheet D, Part V, Line 202, Columns 5, 6, 7 Title XVIII Rehab Subprovider</t>
  </si>
  <si>
    <t>Medicare Inpatient Hospital Operating Costs - IPF</t>
  </si>
  <si>
    <t>Worksheet D-1, Part II, Column 1, Line 49 Title XVIII Psych Subprovider</t>
  </si>
  <si>
    <t>Medicare Outpatient Hospital Operating Costs - IPF</t>
  </si>
  <si>
    <t>Worksheet D, Part V, Line 202, Columns 5, 6, 7 Title XVIII Psych Subprovider</t>
  </si>
  <si>
    <t>Medicare Inpatient Hospital Operating Costs - SNF</t>
  </si>
  <si>
    <t>Worksheet D-1, Part III, Column 1, Title XVIII Line 86 SNF</t>
  </si>
  <si>
    <t>Medicare Outpatient Hospital Operating Costs - SNF</t>
  </si>
  <si>
    <t>Worksheet D, Part V, Line 202, Columns 5, 6, 7 Title XVIII SNF</t>
  </si>
  <si>
    <t>Medicare Inpatient Hospital Operating Costs - Swing Bed SNF</t>
  </si>
  <si>
    <t>Worksheet D-1, Part II, Column 1, Line 66 Title XVIII Hospital</t>
  </si>
  <si>
    <t>Medicare Outpatient Hospital Operating Costs - Swing Beds</t>
  </si>
  <si>
    <t>Worksheet D, Part V, Line 202, Columns 5, 6, 7 Title XVIII Swing Bed</t>
  </si>
  <si>
    <t>Worksheet D-3, Column 3, Line 200 Title XVIII Swing Bed SNF</t>
  </si>
  <si>
    <t>Net Organ Acquisition Costs</t>
  </si>
  <si>
    <t>Worksheet D-4, Part III, Column 2, Line 69 All Organs</t>
  </si>
  <si>
    <t>Worksheet D-4, Part III, Column 1, Line 69 All Organs</t>
  </si>
  <si>
    <t>Medicare Outpatient Revenue</t>
  </si>
  <si>
    <t>Hospital - Deductibles and Coinsurance</t>
  </si>
  <si>
    <t>Worksheet E, Part B, Line 25 Hospital</t>
  </si>
  <si>
    <t>Medicare Inpatient Revenue</t>
  </si>
  <si>
    <t>Worksheet E, Part B, Line 26 Hospital</t>
  </si>
  <si>
    <t>Primary Payer Payments</t>
  </si>
  <si>
    <t>Worksheet E, Part A, Line 60</t>
  </si>
  <si>
    <t>Hospital Primary Payer Payments</t>
  </si>
  <si>
    <t>Worksheet E, Part B, Line 31 Hospital</t>
  </si>
  <si>
    <t>Deductibles</t>
  </si>
  <si>
    <t>Worksheet E, Part A, Line 62</t>
  </si>
  <si>
    <t>Hospital Payment Subtotal</t>
  </si>
  <si>
    <t>Worksheet E, Part B, Line 40 Hospital</t>
  </si>
  <si>
    <t>Coinsurance</t>
  </si>
  <si>
    <t>Worksheet E, Part A, Line 63</t>
  </si>
  <si>
    <t>Hospital Sequestration Adjustment</t>
  </si>
  <si>
    <t>Worksheet E, Part B, Line 40.01 Hospital</t>
  </si>
  <si>
    <t>Amount Due Provider</t>
  </si>
  <si>
    <t>Worksheet E, Part A, Line 71</t>
  </si>
  <si>
    <t>Sequestration Adjustment</t>
  </si>
  <si>
    <t>Worksheet E, Part A, Line 71.01</t>
  </si>
  <si>
    <t>IRF - Deductibles and Coinsurance</t>
  </si>
  <si>
    <t>Worksheet E, Part B, Line 25 Rehab Subprovider</t>
  </si>
  <si>
    <t>Worksheet E, Part B, Line 26 Rehab Subprovider</t>
  </si>
  <si>
    <t>Worksheet E-3, Part I, Line 5</t>
  </si>
  <si>
    <t>IRF - Primary Payer Payments</t>
  </si>
  <si>
    <t>Worksheet E, Part B, Line 31 Rehab Subprovider</t>
  </si>
  <si>
    <t>TEFRA Deductibles</t>
  </si>
  <si>
    <t>Worksheet E-3, Part I, Line 7</t>
  </si>
  <si>
    <t xml:space="preserve">IRF - Payment Subtotal </t>
  </si>
  <si>
    <t>Worksheet E, Part B, Line 40 Rehab Subprovider</t>
  </si>
  <si>
    <t>TEFRA Coinsurance</t>
  </si>
  <si>
    <t>Worksheet E-3, Part I, Line 9</t>
  </si>
  <si>
    <t>IRF - Sequestration Adjustment</t>
  </si>
  <si>
    <t>Worksheet E, Part B, Line 40.01 Rehab Subprovider</t>
  </si>
  <si>
    <t>TEFRA Payments</t>
  </si>
  <si>
    <t>Worksheet E-3, Part I, Line 18</t>
  </si>
  <si>
    <t>TEFRA Sequestration Adjustment</t>
  </si>
  <si>
    <t>Worksheet E-3, Part I, Line 18.01</t>
  </si>
  <si>
    <t>IPF - Deductibles and Coinsurance</t>
  </si>
  <si>
    <t>Worksheet E, Part B, Line 25 Psych Subprovider</t>
  </si>
  <si>
    <t xml:space="preserve">IPF - Deductibles and Coinsurance </t>
  </si>
  <si>
    <t>Worksheet E, Part B, Line 26 Psych Provider</t>
  </si>
  <si>
    <t>Psych Subprovider Primary Payer Pmts</t>
  </si>
  <si>
    <t>Worksheet E-3, Part II, Line 17</t>
  </si>
  <si>
    <t>IPF - Primary Payer Payments</t>
  </si>
  <si>
    <t>Worksheet E, Part B, Line 31 Psych Provider</t>
  </si>
  <si>
    <t>Psych Subprovider Deductibles</t>
  </si>
  <si>
    <t>Worksheet E-3, Part II, Line 19</t>
  </si>
  <si>
    <t>IPF - Payment Subtotal</t>
  </si>
  <si>
    <t>Worksheet E, Part B, Line 40 Psych Provider</t>
  </si>
  <si>
    <t>Psych Subprovider Coinsurance</t>
  </si>
  <si>
    <t>Worksheet E-3, Part II, Line 21</t>
  </si>
  <si>
    <t>IPF - Sequestration Adjustment</t>
  </si>
  <si>
    <t>Worksheet E, Part B, Line 40.01 Psych Provider</t>
  </si>
  <si>
    <t>Psych Subprovider Payments</t>
  </si>
  <si>
    <t>Worksheet E-3, Part II, Line 31</t>
  </si>
  <si>
    <t>Psych Subprovider Sequestration Adj</t>
  </si>
  <si>
    <t>Worksheet E-3, Part II, Line  31.01</t>
  </si>
  <si>
    <t>SNF - Deductibles and Coinsurance</t>
  </si>
  <si>
    <t>Worksheet E, Part B, Line 25 SNF</t>
  </si>
  <si>
    <t>Worksheet E, Part B, Line 26 SNF</t>
  </si>
  <si>
    <t>Rehab Subprovider Primary Payer Pmts</t>
  </si>
  <si>
    <t>Worksheet E-3, Part III, Line 18</t>
  </si>
  <si>
    <t>SNF - Primary Payer Payments</t>
  </si>
  <si>
    <t>Worksheet E, Part B, Line 31 SNF</t>
  </si>
  <si>
    <t>Rehab Subprovider Deductibles</t>
  </si>
  <si>
    <t>Worksheet E-3, Part III, Line 20</t>
  </si>
  <si>
    <t xml:space="preserve">SNF - Payment Subtotal </t>
  </si>
  <si>
    <t>Worksheet E, Part B, Line 40 SNF</t>
  </si>
  <si>
    <t>Rehab Subprovider Coinsurance</t>
  </si>
  <si>
    <t>Worksheet E-3, Part III, Line 22</t>
  </si>
  <si>
    <t>SNF - Sequestration Adjustment</t>
  </si>
  <si>
    <t>Worksheet E, Part B, Line 40.01 SNF</t>
  </si>
  <si>
    <t>Rehab Subprovider Payments</t>
  </si>
  <si>
    <t>Worksheet E-3, Part III, Line 32</t>
  </si>
  <si>
    <t>Rehab Subprovider Sequestration Adj</t>
  </si>
  <si>
    <t>Worksheet E-3, Part III, Line 32.01</t>
  </si>
  <si>
    <t>Swing Bed - Primary Payer Payments</t>
  </si>
  <si>
    <t>Worksheet E-2, Column 2, Line 9</t>
  </si>
  <si>
    <t>Swing Bed - Deductibles</t>
  </si>
  <si>
    <t>Worksheet E-2, Column 2, Line 11</t>
  </si>
  <si>
    <t>LTCH PPS Primary Payer Payments</t>
  </si>
  <si>
    <t>Worksheet E-3, Part IV, Line 8</t>
  </si>
  <si>
    <t>Swing Bed - Coinsurance</t>
  </si>
  <si>
    <t>Worksheet E-2, Column 2, Line 13</t>
  </si>
  <si>
    <t>LTCH PPS Deductibles</t>
  </si>
  <si>
    <t>Worksheet E-3, Part IV, Line 10</t>
  </si>
  <si>
    <t>Swing Bed - Payments</t>
  </si>
  <si>
    <t>Worksheet E-2, Column 2, Line 19</t>
  </si>
  <si>
    <t>LTCH PPS Coinsurance</t>
  </si>
  <si>
    <t>Worksheet E-3, Part IV, Line 12</t>
  </si>
  <si>
    <t>Swing Bed - Sequestration Adjustment</t>
  </si>
  <si>
    <t>Worksheet E-2, Column 2, Line 19.01</t>
  </si>
  <si>
    <t>LTCH PPS Payments</t>
  </si>
  <si>
    <t>Worksheet E-3, Part IV, Line 22</t>
  </si>
  <si>
    <t>LTCH PPS Sequestration Adjustment</t>
  </si>
  <si>
    <t>Worksheet E-3, Part IV, Line 22.01</t>
  </si>
  <si>
    <t>Medicare Outpatient Net Patient Revenue (with Sequestration Adjustment)</t>
  </si>
  <si>
    <t>CAH - Primary Payer Payments</t>
  </si>
  <si>
    <t>Worksheet E-3, Part V, Line 5</t>
  </si>
  <si>
    <t>Summary</t>
  </si>
  <si>
    <t>CAH - Deductibles</t>
  </si>
  <si>
    <t>Worksheet E-3, Part V, Line 20</t>
  </si>
  <si>
    <t xml:space="preserve">Medicare Outpatient Net Patient Revenue </t>
  </si>
  <si>
    <t>CAH - Coinsurance</t>
  </si>
  <si>
    <t>Worksheet E-3, Part V, Line 23</t>
  </si>
  <si>
    <t>Sequestration Adjustments</t>
  </si>
  <si>
    <t>CAH - Payments</t>
  </si>
  <si>
    <t>Worksheet E-3, Part V, Line 30</t>
  </si>
  <si>
    <t xml:space="preserve">Medicare Outpatient Hospital Operating Costs </t>
  </si>
  <si>
    <t>CAH - Sequestration Adjustment</t>
  </si>
  <si>
    <t>Worksheet E-3, Part V, Line 30.01</t>
  </si>
  <si>
    <t>Medicare Outpatient Operating Profit (Loss)</t>
  </si>
  <si>
    <t>SNF PPS - Deductibles</t>
  </si>
  <si>
    <t>Worksheet E-3, Part VI, Line  6</t>
  </si>
  <si>
    <t>SNF PPS - Coinsurance</t>
  </si>
  <si>
    <t>Worksheet E-3, Part VI, Line 7</t>
  </si>
  <si>
    <t>SNF PPS -Primary Payer Payments</t>
  </si>
  <si>
    <t>Worksheet E-3, Part VI, Line 13</t>
  </si>
  <si>
    <t>Hospital-Based RHC/FQHC - Report aggregate totals for all RHC/FQHC Facilities utilizing hospital services</t>
  </si>
  <si>
    <t>SNF PPS - Payments</t>
  </si>
  <si>
    <t>Worksheet E-3, Part VI, Line 15</t>
  </si>
  <si>
    <t>Hospital Operating Costs - Hospital Based RHC/FQHC Services</t>
  </si>
  <si>
    <t>Worksheet M-3, Column 2, Line 16 (Total of all RHC/FQHC)</t>
  </si>
  <si>
    <t>SNF PPS - Sequestration</t>
  </si>
  <si>
    <t>Worksheet E-3, Part VI, Line 15.01</t>
  </si>
  <si>
    <t>Hospital Based RHC/FQHC - Primary Payer Amounts</t>
  </si>
  <si>
    <t>Worksheet M-3, Column 2, Line 17 (Total of all RHC/FQHC)</t>
  </si>
  <si>
    <t>HIT Reimbursements</t>
  </si>
  <si>
    <t>Worksheet E-1, Part II, Line 8</t>
  </si>
  <si>
    <t>Hospital Based RHC/FQHC - Deductibles</t>
  </si>
  <si>
    <t>Worksheet M-3, Column 2, Line 18 (Total of all RHC/FQHC)</t>
  </si>
  <si>
    <t>HIT - Sequestration Adjustment</t>
  </si>
  <si>
    <t>Worksheet E-1, Part II, Line 9</t>
  </si>
  <si>
    <t>Hospital Based RHC/FQHC - Coinsurance</t>
  </si>
  <si>
    <t>Worksheet M-3, Column 2, Line 19 (Total of all RHC/FQHC)</t>
  </si>
  <si>
    <t>Hospital Based RHC/FQHC - Medicare Payments</t>
  </si>
  <si>
    <t>Worksheet M-3, Column 2, Line 26 (Total of all RHC/FQHC)</t>
  </si>
  <si>
    <t>Worksheet E-2, Column 1, Line 9</t>
  </si>
  <si>
    <t>Hospital Based RHC/FQHC - Sequestration Adj</t>
  </si>
  <si>
    <t>Worksheet M-3, Column 2, Line 26.01 (Total of all RHC/FQHC)</t>
  </si>
  <si>
    <t>Worksheet E-2, Column 1, Line 11</t>
  </si>
  <si>
    <t>Net Hospital Based RHC/FQHC Net Patient Revenue (with Sequestration Adjustment)</t>
  </si>
  <si>
    <t>Worksheet E-2, Column 1, Line 13</t>
  </si>
  <si>
    <t>Worksheet E-2, Column 1, Line 19</t>
  </si>
  <si>
    <t>Worksheet E-2, Column 1, Line 19.01</t>
  </si>
  <si>
    <t>Hospital Based RHC/FQHC Net Patient Revenue</t>
  </si>
  <si>
    <t>Medicare Inpatient Net Patient Revenue (with Sequestration Adjustment)</t>
  </si>
  <si>
    <t>Hospital Based RHC/FQHC Hospital Operating Costs</t>
  </si>
  <si>
    <t>Hospital Based RHC/FQHC Operating Profit (Loss)</t>
  </si>
  <si>
    <t>Medicare Inpatient Net Patient Revenue</t>
  </si>
  <si>
    <t xml:space="preserve"> Medicare Inpatient Hospital Operating Costs</t>
  </si>
  <si>
    <t>Medicare Inpatient Operating Profit (Loss)</t>
  </si>
  <si>
    <t>Medicaid Calculations</t>
  </si>
  <si>
    <t>Data from Medicare Cost Report (MCR)</t>
  </si>
  <si>
    <t>1.)  Medicaid</t>
  </si>
  <si>
    <t>Medicaid Charges</t>
  </si>
  <si>
    <t>Worksheet S-10, Column 1, Line 6</t>
  </si>
  <si>
    <t xml:space="preserve">Medicaid Net Patient Revenue </t>
  </si>
  <si>
    <t>Worksheet S-10, Column 1, Line 2</t>
  </si>
  <si>
    <t>DSH and Supplemental Payments</t>
  </si>
  <si>
    <t>Worksheet S-10, Column 1, Line 5</t>
  </si>
  <si>
    <t>Total Medicaid Revenue</t>
  </si>
  <si>
    <t xml:space="preserve">Medicaid Hospital Operating Costs </t>
  </si>
  <si>
    <t>Worksheet S-10, Column 1, Line 7</t>
  </si>
  <si>
    <t>Total Medicaid Operating Costs</t>
  </si>
  <si>
    <t xml:space="preserve">Medicaid Total Revenue </t>
  </si>
  <si>
    <t>Medicaid Hospital Operating Costs</t>
  </si>
  <si>
    <t>Medicaid Operating Profit (Loss)</t>
  </si>
  <si>
    <t>2.)  Children's Health Insurance Program (SCHIP)</t>
  </si>
  <si>
    <t>SCHIP Charges</t>
  </si>
  <si>
    <t>Worksheet S-10, Line 10</t>
  </si>
  <si>
    <t>SCHIP Net Patient Revenue</t>
  </si>
  <si>
    <t>Worksheet S-10, Line 9</t>
  </si>
  <si>
    <t>SCHIP Hospital Operating Costs</t>
  </si>
  <si>
    <t>Worksheet S-10, Line 11</t>
  </si>
  <si>
    <t>Other Low Income Government Programs</t>
  </si>
  <si>
    <t>Low Income Gov't Programs Charges</t>
  </si>
  <si>
    <t>Worksheet S-10, Line 14</t>
  </si>
  <si>
    <t>Low Income Gov't Programs Net Patient Revenue</t>
  </si>
  <si>
    <t>Worksheet S-10, Line 13</t>
  </si>
  <si>
    <t xml:space="preserve">Low Income Gov't Programs Hospital Operating Costs </t>
  </si>
  <si>
    <t>Worksheet S-10, Line 15</t>
  </si>
  <si>
    <t>Total SCHIP and Other Low Income Government Programs</t>
  </si>
  <si>
    <t>Charges</t>
  </si>
  <si>
    <t>SCHIP &amp; Gov't Low Income Program Operating Profit (Loss)</t>
  </si>
  <si>
    <t>3.) Charity Care</t>
  </si>
  <si>
    <t>Charity Care Charges</t>
  </si>
  <si>
    <t>Worksheet S-10, Column 3, Line 20</t>
  </si>
  <si>
    <t>Charity Care Net Patient Revenue</t>
  </si>
  <si>
    <t>Worksheet S-10, Column 3, Line 22</t>
  </si>
  <si>
    <t>Charity Care Hospital Operating Costs</t>
  </si>
  <si>
    <t>Worksheet S-10, Column 3, Line 21</t>
  </si>
  <si>
    <t>Restricted Charity Care Grants</t>
  </si>
  <si>
    <t>Worksheet S-10, Sum Lines 17 - 18</t>
  </si>
  <si>
    <t>Net Charity Care Cost</t>
  </si>
  <si>
    <t>4.) Uninsured &amp; Bad Debt</t>
  </si>
  <si>
    <t>Uninsured &amp; Bad Debt Charges</t>
  </si>
  <si>
    <t>Calculated using CCR</t>
  </si>
  <si>
    <t>Uninsured &amp; Bad Debt Hospital Operating Costs</t>
  </si>
  <si>
    <t>Worksheet S-10, Column 3, Line 29</t>
  </si>
  <si>
    <t>1.)  Charges</t>
  </si>
  <si>
    <t>Inpatient Charges</t>
  </si>
  <si>
    <t>Medicare Inpatient Routine Care Charges</t>
  </si>
  <si>
    <t>Worksheet D-3, Column 2, Lines 30 - 43 Hospital</t>
  </si>
  <si>
    <t>Medicare Inpatient Charges for Cost Allocation</t>
  </si>
  <si>
    <t>Worksheet D-3, Column 2, Line 202 Hospital</t>
  </si>
  <si>
    <t>Medicare Inpatient Routine Care Charges IRF</t>
  </si>
  <si>
    <t>Worksheet D-3, Column 2, Lines 30-43 Rehab Subprovider</t>
  </si>
  <si>
    <t>Medicare Inpatient Charges for Cost Allocation IRF</t>
  </si>
  <si>
    <t>Worksheet D-3, Column 2, Line 202 Rehab Subprovider</t>
  </si>
  <si>
    <t>Medicare Inpatient Routine Care Charges IPF</t>
  </si>
  <si>
    <t>Worksheet D-3, Column 2, Line 30-43 Psych Subprovider</t>
  </si>
  <si>
    <t>Medicare Inpatient Charges for Cost Allocation IPF</t>
  </si>
  <si>
    <t>Worksheet D-3, Column 2, Line 202 Psych Subprovider</t>
  </si>
  <si>
    <t>SNF Medicare Routine Inpatient Charges</t>
  </si>
  <si>
    <t>Worksheet D-3, Column 2, Lines 30-43 SNF</t>
  </si>
  <si>
    <t>SNF Medicare Inpatient Charges for Cost Allocation</t>
  </si>
  <si>
    <t>Worksheet D-3, Column 2, Line 202 SNF</t>
  </si>
  <si>
    <t>Swing Bed SNF Medicare Routine Inpatient Charges</t>
  </si>
  <si>
    <t>Worksheet D-3, Column 2, Lines 30-43 Swing Bed SNF</t>
  </si>
  <si>
    <t>Swing Bed SNF Medicare Inpatient Charges for Cost Allocation</t>
  </si>
  <si>
    <t>Worksheet D-3, Column 2, Line 202 Swing Bed SNF</t>
  </si>
  <si>
    <t>Organ Acquisition Charges</t>
  </si>
  <si>
    <t>Worksheet D-4, Part III, Column 3, Line 69, All Organs</t>
  </si>
  <si>
    <t>Hospital Inpatient Charges</t>
  </si>
  <si>
    <t>Worksheet C, Part I, Column 6, Line 202, Hospital Consolidated</t>
  </si>
  <si>
    <t>Medicare Outpatient Charges</t>
  </si>
  <si>
    <t>Worksheet D, Part V, Columns 2, 3, 4, Line 202 Title XVIII Hospital.  Note:  If Column 2, Line 202 does not have an entry, then enter the sum of Column 2, Rows 50 through 98.</t>
  </si>
  <si>
    <t>Medicare Outpatient Charges - IRF</t>
  </si>
  <si>
    <t>Worksheet D, Part V, Columns 2, 3, 4, Line 202 Title XVIII Rehab Subprovider</t>
  </si>
  <si>
    <t>Medicare Outpatient Charges - IPF</t>
  </si>
  <si>
    <t>Worksheet D, Part V, Columns 2, 3, 4, Line 202 Title XVIII Psych Subprovider</t>
  </si>
  <si>
    <t>Medicare Outpatient Charges SNF</t>
  </si>
  <si>
    <t>Worksheet D, Part V, Columns 2, 3, 4, Line 202 Title XVIII SNF</t>
  </si>
  <si>
    <t>Medicare Outpatient Swing Beds</t>
  </si>
  <si>
    <t>Worksheet D, Part V, Columns 2, 3, 4, Line 202 Title XVIII Swing Bed</t>
  </si>
  <si>
    <t>Medicare FQHC/RHC</t>
  </si>
  <si>
    <t>Worksheet M-3, Column 2, Line 16.01 (Total of all RHC/FQHC)</t>
  </si>
  <si>
    <t>Worksheet D-4, Part III, Column 4, Line 69, All Organs</t>
  </si>
  <si>
    <t>Hospital Outpatient Charges</t>
  </si>
  <si>
    <t>Worksheet C, Part I, Column 7, Row 202, Hospital Consolidated</t>
  </si>
  <si>
    <t>Hospital Inpatient and Outpatient Charges</t>
  </si>
  <si>
    <t>Ties to Worksheet C, Column 8, Line 202, Hospital Consolidated</t>
  </si>
  <si>
    <t>2.)  Medicare</t>
  </si>
  <si>
    <t>Inpatient</t>
  </si>
  <si>
    <t>Outpatient</t>
  </si>
  <si>
    <t>Medicare Charges</t>
  </si>
  <si>
    <t>Medicare Payer Mix</t>
  </si>
  <si>
    <t>Medicare Hospital Operating Costs</t>
  </si>
  <si>
    <t>Medicare Net Patient Revenue</t>
  </si>
  <si>
    <t>Medicare Net Patient Revenue as % of Hospital Operating Costs</t>
  </si>
  <si>
    <t>Medicare IP &amp; OP Split - Charges</t>
  </si>
  <si>
    <t>Medicare IP &amp; OP Split - Hospital Operating Costs</t>
  </si>
  <si>
    <t>Medicare IP &amp; OP Split - Net Patient Revenue</t>
  </si>
  <si>
    <t xml:space="preserve">3.)  Medicaid </t>
  </si>
  <si>
    <t>Medicaid Payer Mix</t>
  </si>
  <si>
    <t>Medicaid Net Patient Revenue</t>
  </si>
  <si>
    <t>Medicaid Net Patient Revenue as % of Hospital Operating Costs</t>
  </si>
  <si>
    <t>4.) SCHIP and Other Low Income Gov't Programs</t>
  </si>
  <si>
    <t>SCHIP &amp; Other Low Income Gov't Programs Charges</t>
  </si>
  <si>
    <t>SCHIP &amp; Other Low Income Gov't Programs Payer Mix</t>
  </si>
  <si>
    <t>SCHIP &amp; Other Low Income Gov't Programs Hospital Operating Costs</t>
  </si>
  <si>
    <t>SCHIP &amp; Other Low Income Gov't Programs Net Patient Revenue</t>
  </si>
  <si>
    <t>SCHIP &amp; Other Low Income Gov't Programs Net Patient Revenue as % of Hospital Operating Costs</t>
  </si>
  <si>
    <t xml:space="preserve">5.)  Charity Care </t>
  </si>
  <si>
    <t>Charity Care Payer Mix</t>
  </si>
  <si>
    <t>Charity Care Net Patient Revenue as % of Hospital Operating Costs</t>
  </si>
  <si>
    <t>6.)  Uninsured &amp; Bad Debt</t>
  </si>
  <si>
    <t>Uninsured &amp; Bad Debt Payer Mix</t>
  </si>
  <si>
    <t>Uninsured &amp; Bad Debt Net Patient Revenue</t>
  </si>
  <si>
    <t>Uninsured &amp; Bad Debt Net Patient Revenue as % of Hospital Operating Costs</t>
  </si>
  <si>
    <t>7.) Medicare Advantage</t>
  </si>
  <si>
    <t>Medicare Advantage Charges</t>
  </si>
  <si>
    <t>Medicare Advantage Payer Mix</t>
  </si>
  <si>
    <t>Medicare Advantage Hospital Operating Costs</t>
  </si>
  <si>
    <t>Medicare Advantage Net Patient Revenue</t>
  </si>
  <si>
    <t>Payment Modifier</t>
  </si>
  <si>
    <t xml:space="preserve">Medicare Advantage Net Patient Revenue as % of Hospital Operating Costs </t>
  </si>
  <si>
    <t>Outpatient Charge Ratio Calculation</t>
  </si>
  <si>
    <t>7.) Commercial Breakeven Calculations</t>
  </si>
  <si>
    <t>Charges (Gov't Programs)</t>
  </si>
  <si>
    <t>Charges (Charity Care, Uninsured, Bad Debt)</t>
  </si>
  <si>
    <t>Charges (Medicare Advantage)</t>
  </si>
  <si>
    <t>Balance of Hospital Inpatient and Outpatient Charges</t>
  </si>
  <si>
    <t xml:space="preserve">Commercial Hospital Operating Costs </t>
  </si>
  <si>
    <t>Hospital Operating Costs (Medicare, Medicaid, SCHIP and Other Gov't Low Income Programs)</t>
  </si>
  <si>
    <t>Hospital Operating Costs (Charity Care, Uninsured &amp; Bad Debt)</t>
  </si>
  <si>
    <t>Hospital Operating Costs (Medicare Advantage)</t>
  </si>
  <si>
    <t>Disallowed Medicare Costs</t>
  </si>
  <si>
    <t>Total Hospital Operating Costs and Other Income &amp; Expense</t>
  </si>
  <si>
    <t>Reconciliation</t>
  </si>
  <si>
    <t>Calculated Hospital Operating Costs</t>
  </si>
  <si>
    <t>Excluded Physician Direct Patient Services and Private Office Costs</t>
  </si>
  <si>
    <t>Hospital Operating Costs Calculated</t>
  </si>
  <si>
    <t>Hospital Operating Costs Reported</t>
  </si>
  <si>
    <t>Variance</t>
  </si>
  <si>
    <t>Must equal zero</t>
  </si>
  <si>
    <t>Net Patient Revenue Reported</t>
  </si>
  <si>
    <t>Net Patient Revenue (Gov't Programs, Charity, Uninsured, Bad Debt, Med Adv)</t>
  </si>
  <si>
    <t>8.) Medicaid and SCHIP, Gov't Program Combined</t>
  </si>
  <si>
    <t>SCHIP &amp; Low Income Gov't Programs Charges</t>
  </si>
  <si>
    <t>Total Medicaid and SCHIP/Other Gov't Program Charges</t>
  </si>
  <si>
    <t>Medicaid and SCHIP/Other Gov't Program Payer Mix</t>
  </si>
  <si>
    <t>Total Programs Revenue</t>
  </si>
  <si>
    <t>Total Programs Operating Costs</t>
  </si>
  <si>
    <t>Total Programs Profit (Loss)</t>
  </si>
  <si>
    <t>Programs Operating Margin</t>
  </si>
  <si>
    <t>9.) Charity Care and Uninsured and Bad Debt Combined</t>
  </si>
  <si>
    <t>Total Charity Care &amp; Uninsured/Bad Debt Charges</t>
  </si>
  <si>
    <t>Charity Care and Uninsured/Bad Debt Payer Mix</t>
  </si>
  <si>
    <t>Total Charity Care &amp; Uninsured/Bad Debt Revenue</t>
  </si>
  <si>
    <t xml:space="preserve">1.)  Data Entry </t>
  </si>
  <si>
    <t>Total Expense Adjustments</t>
  </si>
  <si>
    <t>Worksheet A-8, Column 2, Line 50</t>
  </si>
  <si>
    <t>Expenses not related to patient care are not reimbursable:  1) Adjust reported Costs to actual Costs incurred; 2) Revenues that constitute Cost recovery; 3) Medicare reimbursement requirements; 4) items provided separately in cost apportionment process 5) Eliminate provider Costs (Reimbursed through RBRVS, Medicaid Fee Schedules, Provider Network Contracts, etc.)</t>
  </si>
  <si>
    <t>Provider-Based Physician Adjustment</t>
  </si>
  <si>
    <t>Worksheet A-8, Column 2, Line 10</t>
  </si>
  <si>
    <t>Direct Patient Physician Costs and RCE Limits Excluded</t>
  </si>
  <si>
    <t>Cost Adjustments from Trial Balance</t>
  </si>
  <si>
    <t>Worksheet A, Column 6, Line 200</t>
  </si>
  <si>
    <t>Trial Balance reported Adjustments</t>
  </si>
  <si>
    <t>Services from Related Organizations &amp; Home Office</t>
  </si>
  <si>
    <t>Worksheet A-8-1, Part A, Column 4, Line 5</t>
  </si>
  <si>
    <t>Allowed Costs</t>
  </si>
  <si>
    <t>Total Wages and Related Expenses</t>
  </si>
  <si>
    <t>Worksheet S-3, Part III, Column 4, Line 6</t>
  </si>
  <si>
    <t>Total Wages and Wage related costs</t>
  </si>
  <si>
    <t>Total Overhead Wages and Related Expenses</t>
  </si>
  <si>
    <t>Worksheet S-3, Part III, Column 4, Line 7</t>
  </si>
  <si>
    <t>Overhead Wages and Wage related costs</t>
  </si>
  <si>
    <t>Physician - Professional Direct Patient Services</t>
  </si>
  <si>
    <t>Worksheet A-8-2, Column 4, Line 200</t>
  </si>
  <si>
    <t xml:space="preserve">Disallowed </t>
  </si>
  <si>
    <t>Physician - Hospital Services</t>
  </si>
  <si>
    <t>Worksheet A-8-2, Column 5, Line 200</t>
  </si>
  <si>
    <t>Allowed</t>
  </si>
  <si>
    <t>Physician - Exceed Reasonable Comp Equiv (RCE)</t>
  </si>
  <si>
    <t>Worksheet A-8-2, Column 17, Line 200</t>
  </si>
  <si>
    <t>Disallowed</t>
  </si>
  <si>
    <t>Expenses not related to Hospital Services</t>
  </si>
  <si>
    <t>Worksheet G-2, Parts I &amp; II, Column 2, Line 36</t>
  </si>
  <si>
    <t>Disallowed by Medicare; Included in Total Operating Costs</t>
  </si>
  <si>
    <t>Expenses added to Hospital Services</t>
  </si>
  <si>
    <t>Worksheet G-2, Parts I &amp; II, Column 2, Line 42</t>
  </si>
  <si>
    <t>Allowed by Medicare; Not included in Total Operating Costs</t>
  </si>
  <si>
    <t>Intern &amp; Resident Step Down</t>
  </si>
  <si>
    <t>Worksheet B, Part I, Column 25, Line 202</t>
  </si>
  <si>
    <t>Disallowed Intern &amp; Resident Costs</t>
  </si>
  <si>
    <t>Gift, Flower, Coffee Shop, Canteen</t>
  </si>
  <si>
    <t>Worksheet B, Part I, Column 26, Line 190</t>
  </si>
  <si>
    <t>Research</t>
  </si>
  <si>
    <t>Worksheet B, Part I, Column 26, Line 191</t>
  </si>
  <si>
    <t>Worksheet B, Part I, Column 26, Line 192</t>
  </si>
  <si>
    <t>Nonpaid Workers</t>
  </si>
  <si>
    <t>Worksheet B, Part I, Column 26, Line 193</t>
  </si>
  <si>
    <t>Other</t>
  </si>
  <si>
    <t>Worksheet B, Part I, Column 26, Line 194</t>
  </si>
  <si>
    <t>Cross foot Adjustments</t>
  </si>
  <si>
    <t>Worksheet B, Part I, Column 26, Line 200</t>
  </si>
  <si>
    <t>Negative Cost Centers</t>
  </si>
  <si>
    <t>Worksheet B, Part I, Column 26, Line 201</t>
  </si>
  <si>
    <t>Net Adjusted Hospital Costs</t>
  </si>
  <si>
    <t>Worksheet B, Part I, Column 0, Line 202</t>
  </si>
  <si>
    <t>Hospital Costs post Allocation</t>
  </si>
  <si>
    <t>Worksheet B, Part I, Column 26, Line 118</t>
  </si>
  <si>
    <t>2.)  Medicare Cost Report-Allowed Costs Calculations</t>
  </si>
  <si>
    <t>From 'Medicare Data Entry', Cell B21</t>
  </si>
  <si>
    <t>Disallowed Cost Subtotal</t>
  </si>
  <si>
    <t>From Cell B5</t>
  </si>
  <si>
    <t>Excluded Costs</t>
  </si>
  <si>
    <t>From Cell B17</t>
  </si>
  <si>
    <t>Added Costs</t>
  </si>
  <si>
    <t>From Cell B18</t>
  </si>
  <si>
    <t>Reporting Adjustment</t>
  </si>
  <si>
    <t>Cell B7 minus Cell B5</t>
  </si>
  <si>
    <t>Ties to Worksheet B, Part I, Column 0, Line 202</t>
  </si>
  <si>
    <t>Intern and Resident Step Down</t>
  </si>
  <si>
    <t>From Cell B20</t>
  </si>
  <si>
    <t>Cost Adjustments</t>
  </si>
  <si>
    <t>Total of Cells B21 thru B27</t>
  </si>
  <si>
    <t>Ties to Worksheet B, Part I, Column 26, Line 118</t>
  </si>
  <si>
    <t>3.)  Disallowed Net Cost Adjustment</t>
  </si>
  <si>
    <t>MCR-Disallowed Cost Total</t>
  </si>
  <si>
    <t>Calculated</t>
  </si>
  <si>
    <t>Provider Based Physician Services Excluded</t>
  </si>
  <si>
    <t>From Cell B6</t>
  </si>
  <si>
    <t>From Cell B23</t>
  </si>
  <si>
    <t>Disallowed Net Cost Adjustment</t>
  </si>
  <si>
    <t>4.)  Medicare Cost Report, Hospital Other Income &amp; Other Expense</t>
  </si>
  <si>
    <t>From 'Medicare Data Entry', Cell B24</t>
  </si>
  <si>
    <t>From 'Medicare Data Entry', Cell B25</t>
  </si>
  <si>
    <t>Total Other Income &amp; Other Expense</t>
  </si>
  <si>
    <t>5.)  Verification</t>
  </si>
  <si>
    <t>Balance to Net Income</t>
  </si>
  <si>
    <t>MCR-Disallowed Costs Total</t>
  </si>
  <si>
    <t>Other Income &amp; Other Expense</t>
  </si>
  <si>
    <t>Calculated Net Income</t>
  </si>
  <si>
    <t>Reported Net Income</t>
  </si>
  <si>
    <t>6.)  Adjusted Patient Discharges</t>
  </si>
  <si>
    <t>Adjustment Factor</t>
  </si>
  <si>
    <t>Adjusted Patient Discharges</t>
  </si>
  <si>
    <t>Net Patient Revenue Per Adjusted Discharge</t>
  </si>
  <si>
    <t>Hospital Operating Costs per Adjusted Discharge</t>
  </si>
  <si>
    <t>Operating Profit (Loss) per Adj Discharge</t>
  </si>
  <si>
    <t>Hospital Net Income per Adjusted Discharge</t>
  </si>
  <si>
    <t>7.)  Adjusted Patient Days</t>
  </si>
  <si>
    <t>Adjusted Days</t>
  </si>
  <si>
    <t>Net Patient Revenue Per Adjusted Days</t>
  </si>
  <si>
    <t>Hospital Operating Costs per Adjusted Days</t>
  </si>
  <si>
    <t>Operating Profit (Loss) per Adjusted Days</t>
  </si>
  <si>
    <t>Hospital Net Income per Adjusted Days</t>
  </si>
  <si>
    <t>8.) Reconciliation</t>
  </si>
  <si>
    <t>Additional Data Tab</t>
  </si>
  <si>
    <t>Equals Zero</t>
  </si>
  <si>
    <t>Gov't Programs, Charity, Uninsured, Bad Debt Operating Profit (Loss)</t>
  </si>
  <si>
    <t>State Government Tab</t>
  </si>
  <si>
    <t>Health Plan Tab</t>
  </si>
  <si>
    <t>Breakeven Level 3</t>
  </si>
  <si>
    <t>Blended Breakeven Level 3</t>
  </si>
  <si>
    <t>Equals Zero %</t>
  </si>
  <si>
    <t>Worksheet B, Part I, Column 0, Line 202 Reconciliation</t>
  </si>
  <si>
    <t>Worksheet B, Part I, Column 26, Line 118 Reconciliation</t>
  </si>
  <si>
    <t>Additional Tab Calculated Net Income</t>
  </si>
  <si>
    <t>Payer Mix Calculated Net Income</t>
  </si>
  <si>
    <t>Payer Mix Calculations Tab</t>
  </si>
  <si>
    <t>Medicare Profit (Loss) Reconciliation of Tabs</t>
  </si>
  <si>
    <t>Calculated Medicare Input</t>
  </si>
  <si>
    <t>Medicare Data Entry Tab</t>
  </si>
  <si>
    <t>Calculated State Government Input</t>
  </si>
  <si>
    <t>Calculated Health Plan Input</t>
  </si>
  <si>
    <t>Total Operating Costs</t>
  </si>
  <si>
    <t>Income Statement Operating Expenses</t>
  </si>
  <si>
    <t>MCR Allowed and Disallowed Costs</t>
  </si>
  <si>
    <t>SCHIP and Other State &amp; Local Low Income Hospital Operating Costs</t>
  </si>
  <si>
    <t>Charity, Uninsured, Bad Debt Hospital Operating Costs</t>
  </si>
  <si>
    <t>Disallowed and Hospital Operating Cost Allocation</t>
  </si>
  <si>
    <t>Physician Disallowed Hospital Operating Costs</t>
  </si>
  <si>
    <t>Total Hospital Operating Costs in Model</t>
  </si>
  <si>
    <t>Breakeven Level 3 Costs and Revenues Reconciliation</t>
  </si>
  <si>
    <t>Total MCR Hospital Operating Costs</t>
  </si>
  <si>
    <t>Physician Disallowed Costs Adjusted</t>
  </si>
  <si>
    <t>Other Income and Expense</t>
  </si>
  <si>
    <t>Total Costs to Cover</t>
  </si>
  <si>
    <t>SCHIP and Other State &amp; Local Low Income Program Net Patient Revenue</t>
  </si>
  <si>
    <t>Charity, Uninsured, Bad Debt Net Patient Revenue</t>
  </si>
  <si>
    <t>Calculated Commercial Breakeven</t>
  </si>
  <si>
    <t>Adjusted Discharges</t>
  </si>
  <si>
    <t xml:space="preserve">Hospital Operating Costs as Reported </t>
  </si>
  <si>
    <t>Calculated Total Hospital Operating Costs</t>
  </si>
  <si>
    <t>Fixed Percentage</t>
  </si>
  <si>
    <t>Fixed</t>
  </si>
  <si>
    <t>1.) Hospital Labor</t>
  </si>
  <si>
    <t>Cost</t>
  </si>
  <si>
    <t>MCR Source</t>
  </si>
  <si>
    <t>Hours</t>
  </si>
  <si>
    <t>Hourly Rate</t>
  </si>
  <si>
    <t>Net Salaries Less Physician and Excluded Areas</t>
  </si>
  <si>
    <t>Worksheet S3 Part III, Column 4, Line 3</t>
  </si>
  <si>
    <t>Worksheet S3 Part III, Column 5, Line 3</t>
  </si>
  <si>
    <t>Hospital Labor for Allocation</t>
  </si>
  <si>
    <t>Employee Benefits Department</t>
  </si>
  <si>
    <t>Worksheet S3 Part II, Column 4, Line 26</t>
  </si>
  <si>
    <t>Worksheet S3 Part II, Column 5, Line 26</t>
  </si>
  <si>
    <t>Administrative &amp; General</t>
  </si>
  <si>
    <t>Worksheet S3 Part II, Column 4, Line 27</t>
  </si>
  <si>
    <t>Worksheet S3 Part II, Column 5, Line 27</t>
  </si>
  <si>
    <t>Admin &amp; General under Contract</t>
  </si>
  <si>
    <t>Worksheet S3 Part II, Column 4, Line 28</t>
  </si>
  <si>
    <t>Worksheet S3 Part II, Column 5, Line 28</t>
  </si>
  <si>
    <t>Maintenance &amp; Repairs</t>
  </si>
  <si>
    <t>Worksheet S3 Part II, Column 4, Line 29</t>
  </si>
  <si>
    <t>Worksheet S3 Part II, Column 5, Line 29</t>
  </si>
  <si>
    <t>Operation of Plant</t>
  </si>
  <si>
    <t>Worksheet S3 Part II, Column 4, Line 30</t>
  </si>
  <si>
    <t>Worksheet S3 Part II, Column 5, Line 30</t>
  </si>
  <si>
    <t>Laundry &amp; Linen Service</t>
  </si>
  <si>
    <t>Worksheet S3 Part II, Column 4, Line 31</t>
  </si>
  <si>
    <t>Worksheet S3 Part II, Column 5, Line 31</t>
  </si>
  <si>
    <t>Housekeeping</t>
  </si>
  <si>
    <t>Worksheet S3 Part II, Column 4, Line 32</t>
  </si>
  <si>
    <t>Worksheet S3 Part II, Column 5, Line 32</t>
  </si>
  <si>
    <t>Housekeeping under Contract</t>
  </si>
  <si>
    <t>Worksheet S3 Part II, Column 4, Line 33</t>
  </si>
  <si>
    <t>Worksheet S3 Part II, Column 5, Line 33</t>
  </si>
  <si>
    <t>Dietary</t>
  </si>
  <si>
    <t>Worksheet S3 Part II, Column 4, Line 34</t>
  </si>
  <si>
    <t>Worksheet S3 Part II, Column 5, Line 34</t>
  </si>
  <si>
    <t>Dietary under Contract</t>
  </si>
  <si>
    <t>Worksheet S3 Part II, Column 4, Line 35</t>
  </si>
  <si>
    <t>Worksheet S3 Part II, Column 5, Line 35</t>
  </si>
  <si>
    <t>Cafeteria</t>
  </si>
  <si>
    <t>Worksheet S3 Part II, Column 4, Line 36</t>
  </si>
  <si>
    <t>Worksheet S3 Part II, Column 5, Line 36</t>
  </si>
  <si>
    <t>Maintenance of Personnel</t>
  </si>
  <si>
    <t>Worksheet S3 Part II, Column 4, Line 37</t>
  </si>
  <si>
    <t>Worksheet S3 Part II, Column 5, Line 37</t>
  </si>
  <si>
    <t>Nursing Administration</t>
  </si>
  <si>
    <t>Worksheet S3 Part II, Column 4, Line 38</t>
  </si>
  <si>
    <t>Worksheet S3 Part II, Column 5, Line 38</t>
  </si>
  <si>
    <t>Central Services and Supplies</t>
  </si>
  <si>
    <t>Worksheet S3 Part II, Column 4, Line 39</t>
  </si>
  <si>
    <t>Worksheet S3 Part II, Column 5, Line 39</t>
  </si>
  <si>
    <t>Pharmacy</t>
  </si>
  <si>
    <t>Worksheet S3 Part II, Column 4, Line 40</t>
  </si>
  <si>
    <t>Worksheet S3 Part II, Column 5, Line 40</t>
  </si>
  <si>
    <t>Medical Records and Library</t>
  </si>
  <si>
    <t>Worksheet S3 Part II, Column 4, Line 41</t>
  </si>
  <si>
    <t>Worksheet S3 Part II, Column 5, Line 41</t>
  </si>
  <si>
    <t>Social Service</t>
  </si>
  <si>
    <t>Worksheet S3 Part II, Column 4, Line 42</t>
  </si>
  <si>
    <t>Worksheet S3 Part II, Column 5, Line 42</t>
  </si>
  <si>
    <t>Other General Service</t>
  </si>
  <si>
    <t>Worksheet S3 Part II, Column 4, Line 43</t>
  </si>
  <si>
    <t>Worksheet S3 Part II, Column 5, Line 43</t>
  </si>
  <si>
    <t>Hospital Staffing Benefit Cost</t>
  </si>
  <si>
    <t>Worksheet S3 Part II, Column 4, Line 17</t>
  </si>
  <si>
    <t>Benefit Load</t>
  </si>
  <si>
    <t>2.) Contracted Labor</t>
  </si>
  <si>
    <t>Direct Patient Care Contracted Labor Cost</t>
  </si>
  <si>
    <t>Worksheet S3 Part II, Column 4, Line 11</t>
  </si>
  <si>
    <t>Worksheet S3 Part II, Column 5, Line 11</t>
  </si>
  <si>
    <t>Management and Administrative Contracted Labor Cost</t>
  </si>
  <si>
    <t>Worksheet S3 Part II, Column 4, Line 12</t>
  </si>
  <si>
    <t>Worksheet S3 Part II, Column 5, Line 12</t>
  </si>
  <si>
    <t>Management and Administrative General Contracted Labor Cost</t>
  </si>
  <si>
    <t>Overhead Contracted Labor Cost</t>
  </si>
  <si>
    <t>3.) Home Office and Affliliates Labor (providing services or allocated to hospital)</t>
  </si>
  <si>
    <t>Home Office and Affiliates Labor Cost</t>
  </si>
  <si>
    <t>Worksheet S3 Part II, Column 4, Line 14</t>
  </si>
  <si>
    <t>Worksheet S3 Part II, Column 5, Line 14</t>
  </si>
  <si>
    <t>Home Office Salaries Cost</t>
  </si>
  <si>
    <t>Worksheet S3 Part II, Column 4, Line 14.01</t>
  </si>
  <si>
    <t>Worksheet S3 Part II, Column 5, Line 14.01</t>
  </si>
  <si>
    <t>Affiliates Salaries Cost</t>
  </si>
  <si>
    <t>Worksheet S3 Part II, Column 4, Line 14.02</t>
  </si>
  <si>
    <t>Worksheet S3 Part II, Column 5, Line 14.02</t>
  </si>
  <si>
    <t>Home Office Benefit Costs</t>
  </si>
  <si>
    <t>Worksheet S3 Part II, Column 4, Line 25.50</t>
  </si>
  <si>
    <t>Affliates Benefit Cost</t>
  </si>
  <si>
    <t>Worksheet S3 Part II, Column 4, Line 25.51</t>
  </si>
  <si>
    <t>4.) Labor Summarized</t>
  </si>
  <si>
    <t>FTE Count</t>
  </si>
  <si>
    <t>Direct Patient Care Hospital Labor Cost</t>
  </si>
  <si>
    <t>Direct Patient Care Labor Cost</t>
  </si>
  <si>
    <t>Management &amp; Administrative Hospital Labor Cost</t>
  </si>
  <si>
    <t>Management &amp; Administrative Contracted Labor Cost</t>
  </si>
  <si>
    <t>Management &amp; Administrative Labor Cost</t>
  </si>
  <si>
    <t>Overhead Hospital Labor Cost</t>
  </si>
  <si>
    <t>Overhead Labor Cost</t>
  </si>
  <si>
    <t>Home Office Affiliates Labor Cost</t>
  </si>
  <si>
    <t>Hospital Operating Labor Costs</t>
  </si>
  <si>
    <t>5.) Labor Cost Mix</t>
  </si>
  <si>
    <t>Allocation</t>
  </si>
  <si>
    <t>Labor Cost per FTE</t>
  </si>
  <si>
    <t>Cost as % Operating Expenses</t>
  </si>
  <si>
    <t>Cost as % Hospital Operating Costs</t>
  </si>
  <si>
    <t>Cost as % Net Patient Revenue</t>
  </si>
  <si>
    <t>Home Office &amp; Affiliates Labor Cost</t>
  </si>
  <si>
    <t>6.) Labor Metrics</t>
  </si>
  <si>
    <t>Direct Patient Care FTE per 1,000 Adjusted Discharges</t>
  </si>
  <si>
    <t>Direct Patient Care Labor Costs per Adjusted Discharge</t>
  </si>
  <si>
    <t>Direct Patient Care Contracted Labor Cost as % of Direct Patient Care Labor Cost</t>
  </si>
  <si>
    <t>Management &amp; Admin Contracted Labor Cost as % of Total Management &amp; Admin Labor Cost</t>
  </si>
  <si>
    <t>Overhead Contracted Labor Cost as % of Overhead Labor Cost</t>
  </si>
  <si>
    <t>Direct Patient Care Contracted Labor FTE as % of Direct Patient Care FTE</t>
  </si>
  <si>
    <t>7.) Reconciliation</t>
  </si>
  <si>
    <t>Labor Cost Mix</t>
  </si>
  <si>
    <t>Labor Cost Entries</t>
  </si>
  <si>
    <t>1.)  Fund Balance</t>
  </si>
  <si>
    <t>General Fund Balance at beginning of period</t>
  </si>
  <si>
    <t>Worksheet G-1, Column 2, Line 1</t>
  </si>
  <si>
    <t>From 'Medicare Data Entry', Cell B26</t>
  </si>
  <si>
    <t>Additions to General Fund</t>
  </si>
  <si>
    <t>Worksheet G-1, Column 2, Line 10</t>
  </si>
  <si>
    <t>Deductions from General Fund</t>
  </si>
  <si>
    <t>Worksheet G-1, Column 2, Line 18</t>
  </si>
  <si>
    <t>General Fund Balance at end of period</t>
  </si>
  <si>
    <t>Specific Purpose Fund Balance at beginning of period</t>
  </si>
  <si>
    <t>Worksheet G-1, Column 4, Line 1</t>
  </si>
  <si>
    <t>Additions to Specific Purpose Fund</t>
  </si>
  <si>
    <t>Worksheet G-1, Column 4, Line 10</t>
  </si>
  <si>
    <t>Deductions from Specific Purpose Fund</t>
  </si>
  <si>
    <t>Worksheet G-1, Column 4, Line 18</t>
  </si>
  <si>
    <t>Specific Purpose Fund Balance at end of period</t>
  </si>
  <si>
    <t>Endowment Fund Balance at beginning of period</t>
  </si>
  <si>
    <t>Worksheet G-1, Column 6, Line 1</t>
  </si>
  <si>
    <t>Additions to Endowment Fund</t>
  </si>
  <si>
    <t>Worksheet G-1, Column 6, Line 10</t>
  </si>
  <si>
    <t>Deductions from Endowment Fund</t>
  </si>
  <si>
    <t>Worksheet G-1, Column 6, Line 18</t>
  </si>
  <si>
    <t>Endowment Fund Balance at end of period</t>
  </si>
  <si>
    <t>Worksheet G-1, Column 8, Line 1</t>
  </si>
  <si>
    <t>Worksheet G-1, Column 8, Line 10</t>
  </si>
  <si>
    <t>Worksheet G-1, Column 8, Line 18</t>
  </si>
  <si>
    <t>Total Funds beginning of period</t>
  </si>
  <si>
    <t>Total Funds additions</t>
  </si>
  <si>
    <t>Total Funds deductions</t>
  </si>
  <si>
    <t>Total Funds end of period</t>
  </si>
  <si>
    <t xml:space="preserve">Hospital </t>
  </si>
  <si>
    <t>Hospital</t>
  </si>
  <si>
    <t>2.)  Capital Items</t>
  </si>
  <si>
    <t>Cost Basis</t>
  </si>
  <si>
    <t>Book Value</t>
  </si>
  <si>
    <t>Land</t>
  </si>
  <si>
    <t>Worksheet G, Column 1, 2, 3, 4, Line 12</t>
  </si>
  <si>
    <t>Land improvements</t>
  </si>
  <si>
    <t>Worksheet G, Column 1, 2, 3, 4, Line 13</t>
  </si>
  <si>
    <t>Accumulated depreciation</t>
  </si>
  <si>
    <t>Worksheet G, Column 1, 2, 3, 4, Line 14</t>
  </si>
  <si>
    <t>Buildings</t>
  </si>
  <si>
    <t>Worksheet G, Column 1, 2, 3, 4, Line 15</t>
  </si>
  <si>
    <t>Leasehold improvements</t>
  </si>
  <si>
    <t>Worksheet G, Column 1, 2, 3, 4, Line 16</t>
  </si>
  <si>
    <t>Fixed equipment</t>
  </si>
  <si>
    <t>Worksheet G, Column 1, 2, 3, 4, Line 17</t>
  </si>
  <si>
    <t>Automobiles and trucks</t>
  </si>
  <si>
    <t>Worksheet G, Column 1, 2, 3, 4, Line 18</t>
  </si>
  <si>
    <t>Major movable equipment</t>
  </si>
  <si>
    <t>Worksheet G, Column 1, 2, 3, 4, Line 19</t>
  </si>
  <si>
    <t>Minor equipment depreciable</t>
  </si>
  <si>
    <t>Worksheet G, Column 1, 2, 3, 4, Line 20</t>
  </si>
  <si>
    <t>HIT designated Assets</t>
  </si>
  <si>
    <t>Worksheet G, Column 1, 2, 3, 4, Line 21</t>
  </si>
  <si>
    <t>Minor equipment-nondepreciable</t>
  </si>
  <si>
    <t>Worksheet G, Column 1, 2, 3, 4, Line 22</t>
  </si>
  <si>
    <t>Balance</t>
  </si>
  <si>
    <t>Worksheet G, Column 1, 2, 3, 4, Line 23</t>
  </si>
  <si>
    <t>Worksheet G, Column 1, 2, 3, 4, Line 24</t>
  </si>
  <si>
    <t>Worksheet G, Column 1, 2, 3, 4, Line 25</t>
  </si>
  <si>
    <t>Worksheet G, Column 1, 2, 3, 4, Line 26</t>
  </si>
  <si>
    <t>Worksheet G, Column 1, 2, 3, 4, Line 27</t>
  </si>
  <si>
    <t>Worksheet G, Column 1, 2, 3, 4, Line 28</t>
  </si>
  <si>
    <t>Worksheet G, Column 1, 2, 3, 4, Line 29</t>
  </si>
  <si>
    <t>Assets related to Hospital Services or are comingled and cannot be separated</t>
  </si>
  <si>
    <t>Worksheet A-7 Part I, Column 6, Line 1</t>
  </si>
  <si>
    <t>Worksheet A-7 Part I, Column 6, Line 2</t>
  </si>
  <si>
    <t>Buildings and Fixtures</t>
  </si>
  <si>
    <t>Worksheet A-7 Part I, Column 6, Line 3</t>
  </si>
  <si>
    <t>Building Improvements</t>
  </si>
  <si>
    <t>Worksheet A-7 Part I, Column 6, Line 4</t>
  </si>
  <si>
    <t>Worksheet A-7 Part I, Column 6, Line 5</t>
  </si>
  <si>
    <t>Movable Equipment</t>
  </si>
  <si>
    <t>Worksheet A-7 Part I, Column 6, Line 6</t>
  </si>
  <si>
    <t>HIT-designated Assets</t>
  </si>
  <si>
    <t>Worksheet A-7 Part I, Column 6, Line 7</t>
  </si>
  <si>
    <t>Assets related to Hospital Services</t>
  </si>
  <si>
    <t>Capital Related Costs</t>
  </si>
  <si>
    <t>Capital Related Costs - Buildings and Fixtures</t>
  </si>
  <si>
    <t>Worksheet A-7 Part III, Column 15, Line 1</t>
  </si>
  <si>
    <t>Capital Related Costs - Moveable Equipment</t>
  </si>
  <si>
    <t>Worksheet A-7 Part III, Column 15, Line 2</t>
  </si>
  <si>
    <t>Total Capital Related Costs</t>
  </si>
  <si>
    <t>3.) Financial Investments</t>
  </si>
  <si>
    <t>Cash on Hand and in Banks</t>
  </si>
  <si>
    <t>Worksheet G, Column 1, 2, 3, 4, Line 1</t>
  </si>
  <si>
    <t>Temporary investments</t>
  </si>
  <si>
    <t>Worksheet G, Column 1, 2, 3, 4, Line 2</t>
  </si>
  <si>
    <t>Investments</t>
  </si>
  <si>
    <t>Worksheet G, Column 1, 2, 3, 4, Line 31</t>
  </si>
  <si>
    <t>Total Financial Investments</t>
  </si>
  <si>
    <t>Investment Income</t>
  </si>
  <si>
    <t>Worksheet G3, Column 1, Line 7</t>
  </si>
  <si>
    <t>4.) Pharmacy - Non-patients</t>
  </si>
  <si>
    <t>Revenue from sale of drugs to other than patients</t>
  </si>
  <si>
    <t>Worksheet G3, Column 1, Line 17</t>
  </si>
  <si>
    <t>5.) Hospital Expense (Inclusive of All Services) Summary</t>
  </si>
  <si>
    <t>From 'Direct Patient Care Labor' Cell B61</t>
  </si>
  <si>
    <t>Labor Cost Other than Direct Patient Care Labor</t>
  </si>
  <si>
    <t>From 'Direct Patient Care Labor' Cells B62,63,64</t>
  </si>
  <si>
    <t xml:space="preserve">Capital Related Costs </t>
  </si>
  <si>
    <t>From Cell B67</t>
  </si>
  <si>
    <t>Other Hospital Operating Costs</t>
  </si>
  <si>
    <t>Additional Hospital Expenses not related to Hospital Patient Care</t>
  </si>
  <si>
    <t>Hospital Expenses (Inclusive of all Services)</t>
  </si>
  <si>
    <t>6.) Hospital Expense (Inclusive of All Services) Percentages</t>
  </si>
  <si>
    <t>Direct Patient Care Labor Cost as % of Hospital Expenses (Inclusive of All Services)</t>
  </si>
  <si>
    <t>Labor Cost Other than Direct Patient Care Labor as % of Hospital Expenses (Inclusive of All Services)</t>
  </si>
  <si>
    <t>Capital Related Costs as % of Hospital Expenses (Inclusive of All Services)</t>
  </si>
  <si>
    <t>Other Hospital Operating Costs as % of Hospital Expenses (Inclusive of All Services)</t>
  </si>
  <si>
    <t>Additional Expenses not related to Hospital Patient Care as % of Hospital Expenses (Inclusive of All Services)</t>
  </si>
  <si>
    <t>Equals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</si>
</sst>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[$-409]mmmm\ d\,\ yyyy;@"/>
    <numFmt numFmtId="168" formatCode="_(&quot;$&quot;* #,##0.0_);_(&quot;$&quot;* \(#,##0.0\);_(&quot;$&quot;* &quot;-&quot;??_);_(@_)"/>
  </numFmts>
  <fonts count="70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</font>
    <font>
      <sz val="14"/>
      <color theme="1"/>
      <name val="Calibri"/>
      <family val="2"/>
    </font>
    <font>
      <b/>
      <i/>
      <sz val="14"/>
      <color theme="1"/>
      <name val="Calibri"/>
      <family val="2"/>
    </font>
    <font>
      <b/>
      <sz val="14"/>
      <color theme="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i/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8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sz val="11"/>
      <color rgb="FFAEABAB"/>
      <name val="Calibri"/>
      <family val="2"/>
      <scheme val="minor"/>
    </font>
    <font>
      <i/>
      <sz val="11"/>
      <color rgb="FFAEABAB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2"/>
      <color rgb="FF3F3F3F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4"/>
      <color theme="5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Calibri"/>
      <family val="2"/>
    </font>
    <font>
      <i/>
      <sz val="14"/>
      <color theme="1"/>
      <name val="Arial"/>
      <family val="2"/>
    </font>
    <font>
      <i/>
      <sz val="14"/>
      <color theme="1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i/>
      <sz val="14"/>
      <color rgb="FF3F3F3F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rgb="FFA5A5A5"/>
        <bgColor rgb="FFA5A5A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rgb="FFC5E0B3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theme="0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2" tint="-0.34998626667073579"/>
        <bgColor theme="0"/>
      </patternFill>
    </fill>
    <fill>
      <patternFill patternType="solid">
        <fgColor theme="2" tint="-0.249977111117893"/>
        <bgColor rgb="FFBFBFB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7">
    <xf numFmtId="0" fontId="0" fillId="0" borderId="0"/>
    <xf numFmtId="44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0" borderId="1" applyFill="0" applyProtection="0"/>
    <xf numFmtId="0" fontId="43" fillId="0" borderId="1"/>
    <xf numFmtId="44" fontId="21" fillId="0" borderId="1" applyFont="0" applyFill="0" applyBorder="0" applyAlignment="0" applyProtection="0"/>
    <xf numFmtId="43" fontId="43" fillId="0" borderId="1" applyFont="0" applyFill="0" applyBorder="0" applyAlignment="0" applyProtection="0"/>
    <xf numFmtId="0" fontId="48" fillId="0" borderId="1"/>
    <xf numFmtId="43" fontId="21" fillId="0" borderId="1" applyFont="0" applyFill="0" applyBorder="0" applyAlignment="0" applyProtection="0"/>
    <xf numFmtId="0" fontId="49" fillId="0" borderId="1"/>
    <xf numFmtId="44" fontId="27" fillId="0" borderId="1" applyFont="0" applyFill="0" applyBorder="0" applyAlignment="0" applyProtection="0"/>
    <xf numFmtId="43" fontId="27" fillId="0" borderId="1" applyFont="0" applyFill="0" applyBorder="0" applyAlignment="0" applyProtection="0"/>
    <xf numFmtId="9" fontId="27" fillId="0" borderId="1" applyFont="0" applyFill="0" applyBorder="0" applyAlignment="0" applyProtection="0"/>
    <xf numFmtId="0" fontId="21" fillId="0" borderId="1"/>
    <xf numFmtId="0" fontId="14" fillId="0" borderId="1"/>
    <xf numFmtId="9" fontId="21" fillId="0" borderId="1" applyFont="0" applyFill="0" applyBorder="0" applyAlignment="0" applyProtection="0"/>
  </cellStyleXfs>
  <cellXfs count="964">
    <xf numFmtId="0" fontId="0" fillId="0" borderId="0" xfId="0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1" fillId="0" borderId="5" xfId="0" applyFont="1" applyBorder="1" applyAlignment="1">
      <alignment wrapText="1"/>
    </xf>
    <xf numFmtId="0" fontId="11" fillId="0" borderId="18" xfId="0" applyFont="1" applyBorder="1" applyAlignment="1">
      <alignment wrapText="1"/>
    </xf>
    <xf numFmtId="0" fontId="11" fillId="3" borderId="5" xfId="0" applyFont="1" applyFill="1" applyBorder="1" applyAlignment="1">
      <alignment wrapText="1"/>
    </xf>
    <xf numFmtId="0" fontId="10" fillId="0" borderId="0" xfId="0" applyFont="1" applyAlignment="1">
      <alignment wrapText="1"/>
    </xf>
    <xf numFmtId="0" fontId="10" fillId="0" borderId="7" xfId="0" applyFont="1" applyBorder="1" applyAlignment="1">
      <alignment wrapText="1"/>
    </xf>
    <xf numFmtId="0" fontId="10" fillId="0" borderId="7" xfId="0" applyFont="1" applyBorder="1" applyAlignment="1">
      <alignment horizontal="left" wrapText="1"/>
    </xf>
    <xf numFmtId="0" fontId="10" fillId="3" borderId="7" xfId="0" applyFont="1" applyFill="1" applyBorder="1" applyAlignment="1">
      <alignment wrapText="1"/>
    </xf>
    <xf numFmtId="0" fontId="10" fillId="0" borderId="16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164" fontId="12" fillId="0" borderId="0" xfId="0" applyNumberFormat="1" applyFont="1"/>
    <xf numFmtId="0" fontId="12" fillId="0" borderId="0" xfId="0" applyFont="1" applyAlignment="1">
      <alignment wrapText="1"/>
    </xf>
    <xf numFmtId="164" fontId="14" fillId="5" borderId="6" xfId="0" applyNumberFormat="1" applyFont="1" applyFill="1" applyBorder="1" applyAlignment="1" applyProtection="1">
      <alignment horizontal="right"/>
      <protection locked="0"/>
    </xf>
    <xf numFmtId="164" fontId="11" fillId="5" borderId="6" xfId="0" applyNumberFormat="1" applyFont="1" applyFill="1" applyBorder="1" applyProtection="1">
      <protection locked="0"/>
    </xf>
    <xf numFmtId="164" fontId="14" fillId="5" borderId="6" xfId="0" applyNumberFormat="1" applyFont="1" applyFill="1" applyBorder="1" applyProtection="1">
      <protection locked="0"/>
    </xf>
    <xf numFmtId="164" fontId="11" fillId="5" borderId="6" xfId="0" applyNumberFormat="1" applyFont="1" applyFill="1" applyBorder="1" applyAlignment="1" applyProtection="1">
      <alignment horizontal="right" vertical="center"/>
      <protection locked="0"/>
    </xf>
    <xf numFmtId="0" fontId="12" fillId="5" borderId="6" xfId="0" applyFont="1" applyFill="1" applyBorder="1" applyAlignment="1">
      <alignment horizontal="center"/>
    </xf>
    <xf numFmtId="49" fontId="8" fillId="0" borderId="0" xfId="0" applyNumberFormat="1" applyFont="1"/>
    <xf numFmtId="0" fontId="13" fillId="3" borderId="5" xfId="0" applyFont="1" applyFill="1" applyBorder="1" applyAlignment="1">
      <alignment wrapText="1"/>
    </xf>
    <xf numFmtId="0" fontId="12" fillId="3" borderId="7" xfId="0" applyFont="1" applyFill="1" applyBorder="1" applyAlignment="1">
      <alignment horizontal="center" wrapText="1"/>
    </xf>
    <xf numFmtId="0" fontId="13" fillId="0" borderId="5" xfId="0" applyFont="1" applyBorder="1" applyAlignment="1">
      <alignment wrapText="1"/>
    </xf>
    <xf numFmtId="164" fontId="13" fillId="3" borderId="6" xfId="0" applyNumberFormat="1" applyFont="1" applyFill="1" applyBorder="1"/>
    <xf numFmtId="0" fontId="11" fillId="0" borderId="14" xfId="0" applyFont="1" applyBorder="1" applyAlignment="1">
      <alignment wrapText="1"/>
    </xf>
    <xf numFmtId="164" fontId="11" fillId="0" borderId="15" xfId="0" applyNumberFormat="1" applyFont="1" applyBorder="1"/>
    <xf numFmtId="0" fontId="11" fillId="0" borderId="0" xfId="0" applyFont="1" applyAlignment="1">
      <alignment wrapText="1"/>
    </xf>
    <xf numFmtId="9" fontId="11" fillId="0" borderId="0" xfId="0" applyNumberFormat="1" applyFont="1"/>
    <xf numFmtId="164" fontId="10" fillId="0" borderId="12" xfId="0" applyNumberFormat="1" applyFont="1" applyBorder="1" applyAlignment="1">
      <alignment wrapText="1"/>
    </xf>
    <xf numFmtId="0" fontId="13" fillId="0" borderId="14" xfId="0" applyFont="1" applyBorder="1" applyAlignment="1">
      <alignment wrapText="1"/>
    </xf>
    <xf numFmtId="9" fontId="11" fillId="0" borderId="15" xfId="0" applyNumberFormat="1" applyFont="1" applyBorder="1"/>
    <xf numFmtId="0" fontId="13" fillId="0" borderId="0" xfId="0" applyFont="1" applyAlignment="1">
      <alignment wrapText="1"/>
    </xf>
    <xf numFmtId="0" fontId="10" fillId="0" borderId="24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0" fillId="0" borderId="26" xfId="0" applyFont="1" applyBorder="1"/>
    <xf numFmtId="9" fontId="11" fillId="0" borderId="26" xfId="0" applyNumberFormat="1" applyFont="1" applyBorder="1"/>
    <xf numFmtId="0" fontId="10" fillId="0" borderId="27" xfId="0" applyFont="1" applyBorder="1"/>
    <xf numFmtId="0" fontId="11" fillId="0" borderId="27" xfId="0" applyFont="1" applyBorder="1"/>
    <xf numFmtId="0" fontId="12" fillId="0" borderId="0" xfId="0" applyFont="1" applyAlignment="1">
      <alignment horizontal="center" wrapText="1"/>
    </xf>
    <xf numFmtId="43" fontId="10" fillId="0" borderId="0" xfId="0" applyNumberFormat="1" applyFont="1"/>
    <xf numFmtId="165" fontId="15" fillId="0" borderId="0" xfId="0" applyNumberFormat="1" applyFont="1"/>
    <xf numFmtId="9" fontId="10" fillId="0" borderId="0" xfId="0" applyNumberFormat="1" applyFont="1"/>
    <xf numFmtId="44" fontId="10" fillId="0" borderId="0" xfId="0" applyNumberFormat="1" applyFont="1"/>
    <xf numFmtId="9" fontId="11" fillId="0" borderId="27" xfId="0" applyNumberFormat="1" applyFont="1" applyBorder="1"/>
    <xf numFmtId="0" fontId="18" fillId="0" borderId="0" xfId="0" applyFont="1"/>
    <xf numFmtId="9" fontId="11" fillId="0" borderId="1" xfId="0" applyNumberFormat="1" applyFont="1" applyBorder="1"/>
    <xf numFmtId="164" fontId="11" fillId="7" borderId="6" xfId="0" applyNumberFormat="1" applyFont="1" applyFill="1" applyBorder="1" applyAlignment="1" applyProtection="1">
      <alignment horizontal="right"/>
      <protection locked="0"/>
    </xf>
    <xf numFmtId="164" fontId="11" fillId="5" borderId="46" xfId="0" applyNumberFormat="1" applyFont="1" applyFill="1" applyBorder="1" applyProtection="1">
      <protection locked="0"/>
    </xf>
    <xf numFmtId="0" fontId="28" fillId="0" borderId="37" xfId="0" applyFont="1" applyBorder="1" applyAlignment="1">
      <alignment wrapText="1"/>
    </xf>
    <xf numFmtId="0" fontId="28" fillId="0" borderId="41" xfId="0" applyFont="1" applyBorder="1" applyAlignment="1">
      <alignment wrapText="1"/>
    </xf>
    <xf numFmtId="0" fontId="28" fillId="0" borderId="0" xfId="0" applyFont="1" applyAlignment="1">
      <alignment wrapText="1"/>
    </xf>
    <xf numFmtId="0" fontId="29" fillId="0" borderId="0" xfId="0" applyFont="1"/>
    <xf numFmtId="0" fontId="18" fillId="0" borderId="0" xfId="0" applyFont="1" applyAlignment="1" applyProtection="1">
      <alignment wrapText="1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28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28" fillId="0" borderId="0" xfId="0" applyFont="1" applyAlignment="1" applyProtection="1">
      <alignment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horizontal="right" vertical="center" wrapText="1"/>
      <protection locked="0"/>
    </xf>
    <xf numFmtId="0" fontId="29" fillId="0" borderId="0" xfId="0" applyFont="1" applyAlignment="1" applyProtection="1">
      <alignment horizontal="center" wrapText="1"/>
      <protection locked="0"/>
    </xf>
    <xf numFmtId="0" fontId="28" fillId="0" borderId="49" xfId="0" applyFont="1" applyBorder="1" applyAlignment="1">
      <alignment horizontal="left" wrapText="1"/>
    </xf>
    <xf numFmtId="0" fontId="28" fillId="0" borderId="0" xfId="0" applyFont="1" applyAlignment="1" applyProtection="1">
      <alignment horizontal="left" wrapText="1"/>
      <protection locked="0"/>
    </xf>
    <xf numFmtId="0" fontId="28" fillId="0" borderId="43" xfId="0" applyFont="1" applyBorder="1" applyAlignment="1">
      <alignment horizontal="left" wrapText="1"/>
    </xf>
    <xf numFmtId="0" fontId="25" fillId="0" borderId="0" xfId="0" applyFont="1" applyProtection="1">
      <protection locked="0"/>
    </xf>
    <xf numFmtId="0" fontId="26" fillId="0" borderId="1" xfId="0" applyFont="1" applyBorder="1" applyProtection="1">
      <protection locked="0"/>
    </xf>
    <xf numFmtId="0" fontId="28" fillId="0" borderId="1" xfId="0" applyFont="1" applyBorder="1" applyProtection="1">
      <protection locked="0"/>
    </xf>
    <xf numFmtId="0" fontId="31" fillId="0" borderId="1" xfId="0" applyFont="1" applyBorder="1" applyAlignment="1" applyProtection="1">
      <alignment horizontal="left" vertical="center" wrapText="1"/>
      <protection locked="0"/>
    </xf>
    <xf numFmtId="0" fontId="28" fillId="0" borderId="1" xfId="0" applyFont="1" applyBorder="1" applyAlignment="1" applyProtection="1">
      <alignment horizontal="left" wrapText="1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23" fillId="0" borderId="30" xfId="0" applyFont="1" applyBorder="1" applyAlignment="1">
      <alignment wrapText="1"/>
    </xf>
    <xf numFmtId="0" fontId="18" fillId="0" borderId="32" xfId="0" applyFont="1" applyBorder="1" applyAlignment="1">
      <alignment horizontal="center" wrapText="1"/>
    </xf>
    <xf numFmtId="0" fontId="28" fillId="0" borderId="34" xfId="0" applyFont="1" applyBorder="1" applyAlignment="1">
      <alignment horizontal="left" wrapText="1"/>
    </xf>
    <xf numFmtId="0" fontId="28" fillId="0" borderId="44" xfId="0" applyFont="1" applyBorder="1" applyAlignment="1">
      <alignment horizontal="left" wrapText="1"/>
    </xf>
    <xf numFmtId="44" fontId="28" fillId="0" borderId="1" xfId="0" applyNumberFormat="1" applyFont="1" applyBorder="1" applyProtection="1">
      <protection locked="0"/>
    </xf>
    <xf numFmtId="0" fontId="28" fillId="0" borderId="37" xfId="0" applyFont="1" applyBorder="1" applyAlignment="1">
      <alignment horizontal="left" wrapText="1"/>
    </xf>
    <xf numFmtId="0" fontId="34" fillId="0" borderId="0" xfId="0" applyFont="1" applyAlignment="1">
      <alignment horizontal="center" vertical="top" wrapText="1"/>
    </xf>
    <xf numFmtId="0" fontId="29" fillId="0" borderId="0" xfId="0" applyFont="1" applyAlignment="1">
      <alignment wrapText="1"/>
    </xf>
    <xf numFmtId="0" fontId="28" fillId="0" borderId="0" xfId="0" applyFont="1" applyAlignment="1" applyProtection="1">
      <alignment horizontal="center" vertical="center" wrapText="1"/>
      <protection locked="0"/>
    </xf>
    <xf numFmtId="0" fontId="23" fillId="0" borderId="31" xfId="0" applyFont="1" applyBorder="1" applyAlignment="1" applyProtection="1">
      <alignment horizontal="center"/>
      <protection locked="0"/>
    </xf>
    <xf numFmtId="0" fontId="18" fillId="0" borderId="32" xfId="0" applyFont="1" applyBorder="1" applyAlignment="1">
      <alignment horizontal="center"/>
    </xf>
    <xf numFmtId="0" fontId="5" fillId="0" borderId="1" xfId="0" applyFont="1" applyBorder="1" applyProtection="1">
      <protection locked="0"/>
    </xf>
    <xf numFmtId="0" fontId="18" fillId="0" borderId="37" xfId="0" applyFont="1" applyBorder="1" applyAlignment="1">
      <alignment horizontal="center" wrapText="1"/>
    </xf>
    <xf numFmtId="0" fontId="23" fillId="0" borderId="36" xfId="0" applyFont="1" applyBorder="1" applyAlignment="1">
      <alignment wrapText="1"/>
    </xf>
    <xf numFmtId="164" fontId="32" fillId="5" borderId="46" xfId="0" applyNumberFormat="1" applyFont="1" applyFill="1" applyBorder="1" applyAlignment="1" applyProtection="1">
      <alignment horizontal="right"/>
      <protection locked="0"/>
    </xf>
    <xf numFmtId="0" fontId="35" fillId="0" borderId="0" xfId="0" applyFont="1" applyProtection="1">
      <protection locked="0"/>
    </xf>
    <xf numFmtId="0" fontId="36" fillId="3" borderId="38" xfId="0" applyFont="1" applyFill="1" applyBorder="1" applyAlignment="1">
      <alignment wrapText="1"/>
    </xf>
    <xf numFmtId="0" fontId="38" fillId="0" borderId="38" xfId="0" applyFont="1" applyBorder="1" applyAlignment="1">
      <alignment wrapText="1"/>
    </xf>
    <xf numFmtId="0" fontId="36" fillId="3" borderId="35" xfId="0" applyFont="1" applyFill="1" applyBorder="1" applyAlignment="1">
      <alignment wrapText="1"/>
    </xf>
    <xf numFmtId="0" fontId="35" fillId="0" borderId="1" xfId="0" applyFont="1" applyBorder="1" applyProtection="1">
      <protection locked="0"/>
    </xf>
    <xf numFmtId="0" fontId="38" fillId="0" borderId="35" xfId="0" applyFont="1" applyBorder="1" applyAlignment="1">
      <alignment wrapText="1"/>
    </xf>
    <xf numFmtId="0" fontId="18" fillId="0" borderId="1" xfId="0" applyFont="1" applyBorder="1" applyProtection="1">
      <protection locked="0"/>
    </xf>
    <xf numFmtId="0" fontId="25" fillId="0" borderId="1" xfId="0" applyFont="1" applyBorder="1" applyProtection="1">
      <protection locked="0"/>
    </xf>
    <xf numFmtId="0" fontId="28" fillId="3" borderId="34" xfId="0" applyFont="1" applyFill="1" applyBorder="1" applyAlignment="1">
      <alignment wrapText="1"/>
    </xf>
    <xf numFmtId="44" fontId="28" fillId="0" borderId="37" xfId="0" applyNumberFormat="1" applyFont="1" applyBorder="1" applyAlignment="1" applyProtection="1">
      <alignment wrapText="1"/>
      <protection locked="0"/>
    </xf>
    <xf numFmtId="0" fontId="28" fillId="0" borderId="37" xfId="0" applyFont="1" applyBorder="1" applyAlignment="1" applyProtection="1">
      <alignment wrapText="1"/>
      <protection locked="0"/>
    </xf>
    <xf numFmtId="0" fontId="28" fillId="0" borderId="41" xfId="0" applyFont="1" applyBorder="1" applyAlignment="1" applyProtection="1">
      <alignment wrapText="1"/>
      <protection locked="0"/>
    </xf>
    <xf numFmtId="0" fontId="13" fillId="3" borderId="6" xfId="0" applyFont="1" applyFill="1" applyBorder="1" applyAlignment="1">
      <alignment horizontal="center"/>
    </xf>
    <xf numFmtId="164" fontId="28" fillId="0" borderId="43" xfId="0" applyNumberFormat="1" applyFont="1" applyBorder="1" applyAlignment="1">
      <alignment horizontal="left" wrapText="1"/>
    </xf>
    <xf numFmtId="164" fontId="28" fillId="0" borderId="51" xfId="0" applyNumberFormat="1" applyFont="1" applyBorder="1" applyAlignment="1">
      <alignment horizontal="left" wrapText="1"/>
    </xf>
    <xf numFmtId="164" fontId="28" fillId="0" borderId="55" xfId="0" applyNumberFormat="1" applyFont="1" applyBorder="1" applyAlignment="1">
      <alignment horizontal="left" wrapText="1"/>
    </xf>
    <xf numFmtId="164" fontId="32" fillId="10" borderId="46" xfId="1" applyNumberFormat="1" applyFont="1" applyFill="1" applyBorder="1" applyAlignment="1" applyProtection="1">
      <alignment horizontal="right"/>
      <protection locked="0"/>
    </xf>
    <xf numFmtId="164" fontId="38" fillId="8" borderId="46" xfId="0" applyNumberFormat="1" applyFont="1" applyFill="1" applyBorder="1" applyAlignment="1" applyProtection="1">
      <alignment horizontal="right"/>
      <protection locked="0"/>
    </xf>
    <xf numFmtId="164" fontId="38" fillId="7" borderId="6" xfId="0" applyNumberFormat="1" applyFont="1" applyFill="1" applyBorder="1" applyAlignment="1" applyProtection="1">
      <alignment horizontal="right"/>
      <protection locked="0"/>
    </xf>
    <xf numFmtId="0" fontId="19" fillId="5" borderId="6" xfId="0" applyFont="1" applyFill="1" applyBorder="1" applyAlignment="1" applyProtection="1">
      <alignment horizontal="center"/>
      <protection locked="0"/>
    </xf>
    <xf numFmtId="0" fontId="38" fillId="0" borderId="0" xfId="0" applyFont="1" applyProtection="1">
      <protection locked="0"/>
    </xf>
    <xf numFmtId="0" fontId="39" fillId="0" borderId="0" xfId="0" applyFont="1" applyAlignment="1" applyProtection="1">
      <alignment horizontal="center"/>
      <protection locked="0"/>
    </xf>
    <xf numFmtId="49" fontId="38" fillId="5" borderId="46" xfId="0" applyNumberFormat="1" applyFont="1" applyFill="1" applyBorder="1" applyAlignment="1" applyProtection="1">
      <alignment horizontal="right"/>
      <protection locked="0"/>
    </xf>
    <xf numFmtId="166" fontId="38" fillId="5" borderId="54" xfId="2" applyNumberFormat="1" applyFont="1" applyFill="1" applyBorder="1" applyAlignment="1" applyProtection="1">
      <alignment horizontal="right" wrapText="1"/>
      <protection locked="0"/>
    </xf>
    <xf numFmtId="0" fontId="40" fillId="0" borderId="0" xfId="0" applyFont="1" applyAlignment="1" applyProtection="1">
      <alignment horizontal="left" vertical="center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44" fontId="38" fillId="0" borderId="0" xfId="0" applyNumberFormat="1" applyFont="1" applyAlignment="1" applyProtection="1">
      <alignment horizontal="center" vertical="center" wrapText="1"/>
      <protection locked="0"/>
    </xf>
    <xf numFmtId="0" fontId="41" fillId="0" borderId="31" xfId="0" applyFont="1" applyBorder="1" applyAlignment="1" applyProtection="1">
      <alignment horizontal="center"/>
      <protection locked="0"/>
    </xf>
    <xf numFmtId="164" fontId="38" fillId="5" borderId="6" xfId="0" applyNumberFormat="1" applyFont="1" applyFill="1" applyBorder="1" applyProtection="1">
      <protection locked="0"/>
    </xf>
    <xf numFmtId="0" fontId="38" fillId="0" borderId="1" xfId="0" applyFont="1" applyBorder="1" applyProtection="1">
      <protection locked="0"/>
    </xf>
    <xf numFmtId="164" fontId="38" fillId="5" borderId="6" xfId="0" applyNumberFormat="1" applyFont="1" applyFill="1" applyBorder="1" applyAlignment="1" applyProtection="1">
      <alignment horizontal="right"/>
      <protection locked="0"/>
    </xf>
    <xf numFmtId="164" fontId="38" fillId="3" borderId="6" xfId="0" applyNumberFormat="1" applyFont="1" applyFill="1" applyBorder="1" applyAlignment="1" applyProtection="1">
      <alignment horizontal="right"/>
      <protection locked="0"/>
    </xf>
    <xf numFmtId="164" fontId="38" fillId="5" borderId="28" xfId="0" applyNumberFormat="1" applyFont="1" applyFill="1" applyBorder="1" applyAlignment="1" applyProtection="1">
      <alignment horizontal="right"/>
      <protection locked="0"/>
    </xf>
    <xf numFmtId="164" fontId="38" fillId="3" borderId="46" xfId="0" applyNumberFormat="1" applyFont="1" applyFill="1" applyBorder="1" applyAlignment="1" applyProtection="1">
      <alignment horizontal="right"/>
      <protection locked="0"/>
    </xf>
    <xf numFmtId="164" fontId="38" fillId="5" borderId="46" xfId="0" applyNumberFormat="1" applyFont="1" applyFill="1" applyBorder="1" applyAlignment="1" applyProtection="1">
      <alignment horizontal="right"/>
      <protection locked="0"/>
    </xf>
    <xf numFmtId="164" fontId="38" fillId="5" borderId="53" xfId="0" applyNumberFormat="1" applyFont="1" applyFill="1" applyBorder="1" applyAlignment="1" applyProtection="1">
      <alignment horizontal="right"/>
      <protection locked="0"/>
    </xf>
    <xf numFmtId="164" fontId="38" fillId="3" borderId="6" xfId="0" applyNumberFormat="1" applyFont="1" applyFill="1" applyBorder="1" applyProtection="1">
      <protection locked="0"/>
    </xf>
    <xf numFmtId="164" fontId="38" fillId="7" borderId="6" xfId="0" applyNumberFormat="1" applyFont="1" applyFill="1" applyBorder="1" applyProtection="1">
      <protection locked="0"/>
    </xf>
    <xf numFmtId="0" fontId="16" fillId="0" borderId="0" xfId="0" applyFont="1"/>
    <xf numFmtId="0" fontId="18" fillId="0" borderId="1" xfId="0" applyFont="1" applyBorder="1" applyAlignment="1" applyProtection="1">
      <alignment horizontal="center"/>
      <protection locked="0"/>
    </xf>
    <xf numFmtId="0" fontId="33" fillId="0" borderId="1" xfId="0" applyFont="1" applyBorder="1" applyAlignment="1" applyProtection="1">
      <alignment wrapText="1"/>
      <protection locked="0"/>
    </xf>
    <xf numFmtId="164" fontId="28" fillId="0" borderId="1" xfId="0" applyNumberFormat="1" applyFont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0" fontId="28" fillId="0" borderId="41" xfId="0" applyFont="1" applyBorder="1" applyAlignment="1">
      <alignment horizontal="left" wrapText="1"/>
    </xf>
    <xf numFmtId="164" fontId="21" fillId="0" borderId="0" xfId="0" applyNumberFormat="1" applyFont="1"/>
    <xf numFmtId="164" fontId="38" fillId="5" borderId="46" xfId="0" applyNumberFormat="1" applyFont="1" applyFill="1" applyBorder="1" applyProtection="1">
      <protection locked="0"/>
    </xf>
    <xf numFmtId="0" fontId="28" fillId="0" borderId="44" xfId="0" applyFont="1" applyBorder="1" applyProtection="1">
      <protection locked="0"/>
    </xf>
    <xf numFmtId="164" fontId="32" fillId="10" borderId="46" xfId="6" applyNumberFormat="1" applyFont="1" applyFill="1" applyBorder="1" applyAlignment="1" applyProtection="1">
      <alignment horizontal="right"/>
      <protection locked="0"/>
    </xf>
    <xf numFmtId="0" fontId="23" fillId="0" borderId="36" xfId="0" applyFont="1" applyBorder="1"/>
    <xf numFmtId="164" fontId="24" fillId="5" borderId="46" xfId="0" applyNumberFormat="1" applyFont="1" applyFill="1" applyBorder="1" applyProtection="1">
      <protection locked="0"/>
    </xf>
    <xf numFmtId="0" fontId="45" fillId="0" borderId="0" xfId="0" applyFont="1" applyProtection="1">
      <protection locked="0"/>
    </xf>
    <xf numFmtId="0" fontId="28" fillId="0" borderId="44" xfId="0" applyFont="1" applyBorder="1" applyAlignment="1" applyProtection="1">
      <alignment wrapText="1"/>
      <protection locked="0"/>
    </xf>
    <xf numFmtId="0" fontId="28" fillId="0" borderId="55" xfId="0" applyFont="1" applyBorder="1" applyAlignment="1">
      <alignment wrapText="1"/>
    </xf>
    <xf numFmtId="0" fontId="28" fillId="0" borderId="55" xfId="0" applyFont="1" applyBorder="1" applyAlignment="1">
      <alignment horizontal="left" wrapText="1"/>
    </xf>
    <xf numFmtId="0" fontId="28" fillId="0" borderId="59" xfId="0" applyFont="1" applyBorder="1" applyAlignment="1">
      <alignment horizontal="left" wrapText="1"/>
    </xf>
    <xf numFmtId="164" fontId="24" fillId="5" borderId="46" xfId="0" applyNumberFormat="1" applyFont="1" applyFill="1" applyBorder="1" applyAlignment="1" applyProtection="1">
      <alignment horizontal="right"/>
      <protection locked="0"/>
    </xf>
    <xf numFmtId="164" fontId="24" fillId="5" borderId="54" xfId="0" applyNumberFormat="1" applyFont="1" applyFill="1" applyBorder="1" applyAlignment="1" applyProtection="1">
      <alignment horizontal="right"/>
      <protection locked="0"/>
    </xf>
    <xf numFmtId="0" fontId="38" fillId="0" borderId="40" xfId="0" applyFont="1" applyBorder="1"/>
    <xf numFmtId="0" fontId="28" fillId="0" borderId="60" xfId="0" applyFont="1" applyBorder="1" applyAlignment="1">
      <alignment horizontal="left" wrapText="1"/>
    </xf>
    <xf numFmtId="164" fontId="38" fillId="7" borderId="28" xfId="0" applyNumberFormat="1" applyFont="1" applyFill="1" applyBorder="1" applyProtection="1">
      <protection locked="0"/>
    </xf>
    <xf numFmtId="164" fontId="38" fillId="7" borderId="46" xfId="0" applyNumberFormat="1" applyFont="1" applyFill="1" applyBorder="1" applyProtection="1">
      <protection locked="0"/>
    </xf>
    <xf numFmtId="0" fontId="37" fillId="3" borderId="34" xfId="0" applyFont="1" applyFill="1" applyBorder="1" applyAlignment="1">
      <alignment horizontal="left" wrapText="1"/>
    </xf>
    <xf numFmtId="164" fontId="24" fillId="5" borderId="48" xfId="0" applyNumberFormat="1" applyFont="1" applyFill="1" applyBorder="1" applyAlignment="1" applyProtection="1">
      <alignment horizontal="right"/>
      <protection locked="0"/>
    </xf>
    <xf numFmtId="0" fontId="11" fillId="0" borderId="5" xfId="0" applyFont="1" applyBorder="1" applyAlignment="1" applyProtection="1">
      <alignment horizontal="left"/>
      <protection hidden="1"/>
    </xf>
    <xf numFmtId="164" fontId="11" fillId="0" borderId="6" xfId="0" applyNumberFormat="1" applyFont="1" applyBorder="1" applyProtection="1">
      <protection hidden="1"/>
    </xf>
    <xf numFmtId="0" fontId="11" fillId="0" borderId="5" xfId="0" applyFont="1" applyBorder="1" applyProtection="1">
      <protection hidden="1"/>
    </xf>
    <xf numFmtId="165" fontId="11" fillId="0" borderId="6" xfId="0" applyNumberFormat="1" applyFont="1" applyBorder="1" applyProtection="1">
      <protection hidden="1"/>
    </xf>
    <xf numFmtId="164" fontId="11" fillId="0" borderId="6" xfId="0" applyNumberFormat="1" applyFont="1" applyBorder="1" applyAlignment="1" applyProtection="1">
      <alignment horizontal="right"/>
      <protection hidden="1"/>
    </xf>
    <xf numFmtId="9" fontId="11" fillId="0" borderId="6" xfId="0" applyNumberFormat="1" applyFont="1" applyBorder="1" applyProtection="1">
      <protection hidden="1"/>
    </xf>
    <xf numFmtId="0" fontId="11" fillId="0" borderId="0" xfId="0" applyFont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166" fontId="11" fillId="0" borderId="6" xfId="0" applyNumberFormat="1" applyFont="1" applyBorder="1" applyProtection="1">
      <protection hidden="1"/>
    </xf>
    <xf numFmtId="0" fontId="11" fillId="0" borderId="5" xfId="0" applyFont="1" applyBorder="1" applyAlignment="1" applyProtection="1">
      <alignment horizontal="left" wrapText="1"/>
      <protection hidden="1"/>
    </xf>
    <xf numFmtId="10" fontId="11" fillId="0" borderId="6" xfId="0" applyNumberFormat="1" applyFont="1" applyBorder="1" applyAlignment="1" applyProtection="1">
      <alignment horizontal="right"/>
      <protection hidden="1"/>
    </xf>
    <xf numFmtId="10" fontId="11" fillId="0" borderId="6" xfId="0" applyNumberFormat="1" applyFont="1" applyBorder="1" applyProtection="1">
      <protection hidden="1"/>
    </xf>
    <xf numFmtId="164" fontId="11" fillId="0" borderId="0" xfId="0" applyNumberFormat="1" applyFont="1" applyProtection="1">
      <protection hidden="1"/>
    </xf>
    <xf numFmtId="164" fontId="11" fillId="6" borderId="6" xfId="0" applyNumberFormat="1" applyFont="1" applyFill="1" applyBorder="1" applyProtection="1">
      <protection hidden="1"/>
    </xf>
    <xf numFmtId="0" fontId="0" fillId="0" borderId="0" xfId="0" applyProtection="1">
      <protection hidden="1"/>
    </xf>
    <xf numFmtId="164" fontId="11" fillId="0" borderId="1" xfId="0" applyNumberFormat="1" applyFont="1" applyBorder="1" applyProtection="1">
      <protection hidden="1"/>
    </xf>
    <xf numFmtId="9" fontId="11" fillId="0" borderId="1" xfId="0" applyNumberFormat="1" applyFont="1" applyBorder="1" applyProtection="1">
      <protection hidden="1"/>
    </xf>
    <xf numFmtId="164" fontId="23" fillId="12" borderId="56" xfId="0" applyNumberFormat="1" applyFont="1" applyFill="1" applyBorder="1" applyProtection="1">
      <protection hidden="1"/>
    </xf>
    <xf numFmtId="164" fontId="19" fillId="0" borderId="1" xfId="0" applyNumberFormat="1" applyFont="1" applyBorder="1" applyProtection="1">
      <protection hidden="1"/>
    </xf>
    <xf numFmtId="164" fontId="38" fillId="0" borderId="1" xfId="0" applyNumberFormat="1" applyFont="1" applyBorder="1" applyProtection="1">
      <protection hidden="1"/>
    </xf>
    <xf numFmtId="164" fontId="38" fillId="0" borderId="6" xfId="0" applyNumberFormat="1" applyFont="1" applyBorder="1" applyProtection="1">
      <protection hidden="1"/>
    </xf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9" fillId="0" borderId="0" xfId="0" applyFont="1" applyProtection="1">
      <protection hidden="1"/>
    </xf>
    <xf numFmtId="164" fontId="0" fillId="0" borderId="1" xfId="0" applyNumberFormat="1" applyBorder="1" applyProtection="1">
      <protection hidden="1"/>
    </xf>
    <xf numFmtId="0" fontId="9" fillId="0" borderId="1" xfId="0" applyFont="1" applyBorder="1" applyProtection="1">
      <protection hidden="1"/>
    </xf>
    <xf numFmtId="164" fontId="11" fillId="0" borderId="1" xfId="0" applyNumberFormat="1" applyFont="1" applyBorder="1" applyAlignment="1" applyProtection="1">
      <alignment horizontal="right"/>
      <protection hidden="1"/>
    </xf>
    <xf numFmtId="0" fontId="10" fillId="0" borderId="0" xfId="0" applyFont="1" applyProtection="1">
      <protection hidden="1"/>
    </xf>
    <xf numFmtId="0" fontId="11" fillId="0" borderId="0" xfId="0" quotePrefix="1" applyFont="1" applyProtection="1">
      <protection hidden="1"/>
    </xf>
    <xf numFmtId="0" fontId="11" fillId="2" borderId="1" xfId="0" applyFont="1" applyFill="1" applyBorder="1" applyProtection="1">
      <protection hidden="1"/>
    </xf>
    <xf numFmtId="0" fontId="13" fillId="0" borderId="0" xfId="0" applyFont="1" applyProtection="1">
      <protection hidden="1"/>
    </xf>
    <xf numFmtId="0" fontId="11" fillId="0" borderId="14" xfId="0" applyFont="1" applyBorder="1" applyAlignment="1" applyProtection="1">
      <alignment horizontal="right"/>
      <protection hidden="1"/>
    </xf>
    <xf numFmtId="9" fontId="13" fillId="0" borderId="16" xfId="0" applyNumberFormat="1" applyFont="1" applyBorder="1" applyAlignment="1" applyProtection="1">
      <alignment horizontal="right"/>
      <protection hidden="1"/>
    </xf>
    <xf numFmtId="164" fontId="12" fillId="0" borderId="0" xfId="0" applyNumberFormat="1" applyFont="1" applyAlignment="1" applyProtection="1">
      <alignment horizontal="right"/>
      <protection hidden="1"/>
    </xf>
    <xf numFmtId="9" fontId="12" fillId="0" borderId="0" xfId="0" applyNumberFormat="1" applyFont="1" applyAlignment="1" applyProtection="1">
      <alignment horizontal="right"/>
      <protection hidden="1"/>
    </xf>
    <xf numFmtId="0" fontId="11" fillId="0" borderId="36" xfId="0" applyFont="1" applyBorder="1" applyProtection="1">
      <protection hidden="1"/>
    </xf>
    <xf numFmtId="0" fontId="11" fillId="0" borderId="1" xfId="0" applyFont="1" applyBorder="1" applyProtection="1">
      <protection hidden="1"/>
    </xf>
    <xf numFmtId="0" fontId="11" fillId="0" borderId="37" xfId="0" applyFont="1" applyBorder="1" applyProtection="1">
      <protection hidden="1"/>
    </xf>
    <xf numFmtId="164" fontId="11" fillId="0" borderId="46" xfId="0" applyNumberFormat="1" applyFont="1" applyBorder="1" applyAlignment="1" applyProtection="1">
      <alignment horizontal="right"/>
      <protection hidden="1"/>
    </xf>
    <xf numFmtId="0" fontId="11" fillId="0" borderId="35" xfId="0" applyFont="1" applyBorder="1" applyProtection="1">
      <protection hidden="1"/>
    </xf>
    <xf numFmtId="164" fontId="11" fillId="0" borderId="46" xfId="0" applyNumberFormat="1" applyFont="1" applyBorder="1" applyProtection="1">
      <protection hidden="1"/>
    </xf>
    <xf numFmtId="9" fontId="11" fillId="0" borderId="46" xfId="0" applyNumberFormat="1" applyFont="1" applyBorder="1" applyProtection="1">
      <protection hidden="1"/>
    </xf>
    <xf numFmtId="0" fontId="11" fillId="0" borderId="41" xfId="0" applyFont="1" applyBorder="1" applyProtection="1">
      <protection hidden="1"/>
    </xf>
    <xf numFmtId="0" fontId="0" fillId="0" borderId="1" xfId="0" applyBorder="1" applyProtection="1">
      <protection hidden="1"/>
    </xf>
    <xf numFmtId="0" fontId="13" fillId="0" borderId="0" xfId="0" applyFont="1"/>
    <xf numFmtId="0" fontId="20" fillId="0" borderId="1" xfId="0" applyFont="1" applyBorder="1" applyProtection="1">
      <protection locked="0"/>
    </xf>
    <xf numFmtId="44" fontId="26" fillId="0" borderId="1" xfId="0" applyNumberFormat="1" applyFont="1" applyBorder="1" applyProtection="1">
      <protection locked="0"/>
    </xf>
    <xf numFmtId="164" fontId="38" fillId="5" borderId="28" xfId="0" applyNumberFormat="1" applyFont="1" applyFill="1" applyBorder="1" applyProtection="1">
      <protection locked="0"/>
    </xf>
    <xf numFmtId="164" fontId="14" fillId="5" borderId="28" xfId="0" applyNumberFormat="1" applyFont="1" applyFill="1" applyBorder="1" applyAlignment="1" applyProtection="1">
      <alignment horizontal="right"/>
      <protection locked="0"/>
    </xf>
    <xf numFmtId="164" fontId="14" fillId="5" borderId="46" xfId="0" applyNumberFormat="1" applyFont="1" applyFill="1" applyBorder="1" applyAlignment="1" applyProtection="1">
      <alignment horizontal="right"/>
      <protection locked="0"/>
    </xf>
    <xf numFmtId="0" fontId="28" fillId="0" borderId="37" xfId="0" applyFont="1" applyBorder="1" applyProtection="1">
      <protection locked="0"/>
    </xf>
    <xf numFmtId="0" fontId="25" fillId="0" borderId="37" xfId="0" applyFont="1" applyBorder="1" applyProtection="1">
      <protection locked="0"/>
    </xf>
    <xf numFmtId="164" fontId="14" fillId="0" borderId="0" xfId="0" applyNumberFormat="1" applyFont="1" applyAlignment="1">
      <alignment horizontal="right"/>
    </xf>
    <xf numFmtId="164" fontId="11" fillId="0" borderId="6" xfId="0" applyNumberFormat="1" applyFont="1" applyBorder="1" applyAlignment="1" applyProtection="1">
      <alignment horizontal="center"/>
      <protection hidden="1"/>
    </xf>
    <xf numFmtId="164" fontId="10" fillId="0" borderId="0" xfId="0" applyNumberFormat="1" applyFont="1"/>
    <xf numFmtId="165" fontId="11" fillId="0" borderId="6" xfId="0" applyNumberFormat="1" applyFont="1" applyBorder="1" applyAlignment="1" applyProtection="1">
      <alignment horizontal="right"/>
      <protection hidden="1"/>
    </xf>
    <xf numFmtId="164" fontId="13" fillId="0" borderId="6" xfId="0" applyNumberFormat="1" applyFont="1" applyBorder="1" applyProtection="1">
      <protection hidden="1"/>
    </xf>
    <xf numFmtId="0" fontId="11" fillId="0" borderId="13" xfId="0" applyFont="1" applyBorder="1" applyAlignment="1" applyProtection="1">
      <alignment horizontal="left"/>
      <protection hidden="1"/>
    </xf>
    <xf numFmtId="0" fontId="11" fillId="0" borderId="46" xfId="0" applyFont="1" applyBorder="1" applyAlignment="1" applyProtection="1">
      <alignment horizontal="left"/>
      <protection hidden="1"/>
    </xf>
    <xf numFmtId="164" fontId="11" fillId="0" borderId="46" xfId="0" applyNumberFormat="1" applyFont="1" applyBorder="1" applyAlignment="1" applyProtection="1">
      <alignment horizontal="left"/>
      <protection hidden="1"/>
    </xf>
    <xf numFmtId="164" fontId="11" fillId="0" borderId="37" xfId="0" applyNumberFormat="1" applyFont="1" applyBorder="1" applyAlignment="1" applyProtection="1">
      <alignment horizontal="right"/>
      <protection hidden="1"/>
    </xf>
    <xf numFmtId="164" fontId="13" fillId="0" borderId="37" xfId="0" applyNumberFormat="1" applyFont="1" applyBorder="1" applyAlignment="1" applyProtection="1">
      <alignment horizontal="right"/>
      <protection hidden="1"/>
    </xf>
    <xf numFmtId="164" fontId="11" fillId="0" borderId="37" xfId="0" applyNumberFormat="1" applyFont="1" applyBorder="1" applyProtection="1">
      <protection hidden="1"/>
    </xf>
    <xf numFmtId="9" fontId="11" fillId="0" borderId="37" xfId="0" applyNumberFormat="1" applyFont="1" applyBorder="1" applyProtection="1">
      <protection hidden="1"/>
    </xf>
    <xf numFmtId="0" fontId="0" fillId="0" borderId="36" xfId="0" applyBorder="1" applyProtection="1">
      <protection hidden="1"/>
    </xf>
    <xf numFmtId="0" fontId="0" fillId="0" borderId="37" xfId="0" applyBorder="1" applyProtection="1">
      <protection hidden="1"/>
    </xf>
    <xf numFmtId="0" fontId="11" fillId="0" borderId="61" xfId="0" applyFont="1" applyBorder="1" applyProtection="1">
      <protection hidden="1"/>
    </xf>
    <xf numFmtId="165" fontId="10" fillId="0" borderId="0" xfId="3" applyNumberFormat="1" applyFont="1" applyProtection="1"/>
    <xf numFmtId="0" fontId="28" fillId="0" borderId="51" xfId="0" applyFont="1" applyBorder="1" applyAlignment="1">
      <alignment horizontal="left" wrapText="1"/>
    </xf>
    <xf numFmtId="165" fontId="15" fillId="0" borderId="0" xfId="3" applyNumberFormat="1" applyFont="1" applyProtection="1"/>
    <xf numFmtId="0" fontId="15" fillId="0" borderId="0" xfId="0" applyFont="1"/>
    <xf numFmtId="0" fontId="11" fillId="0" borderId="1" xfId="0" applyFont="1" applyBorder="1"/>
    <xf numFmtId="166" fontId="38" fillId="0" borderId="1" xfId="2" applyNumberFormat="1" applyFont="1" applyFill="1" applyBorder="1" applyAlignment="1" applyProtection="1">
      <alignment horizontal="right" wrapText="1"/>
      <protection locked="0"/>
    </xf>
    <xf numFmtId="0" fontId="28" fillId="0" borderId="1" xfId="0" applyFont="1" applyBorder="1" applyAlignment="1">
      <alignment horizontal="left" wrapText="1"/>
    </xf>
    <xf numFmtId="166" fontId="38" fillId="0" borderId="1" xfId="2" applyNumberFormat="1" applyFont="1" applyFill="1" applyBorder="1" applyAlignment="1" applyProtection="1">
      <alignment horizontal="right" vertical="center" wrapText="1"/>
      <protection locked="0"/>
    </xf>
    <xf numFmtId="164" fontId="28" fillId="0" borderId="0" xfId="1" applyNumberFormat="1" applyFont="1" applyAlignment="1" applyProtection="1"/>
    <xf numFmtId="164" fontId="11" fillId="0" borderId="6" xfId="0" applyNumberFormat="1" applyFont="1" applyBorder="1" applyAlignment="1" applyProtection="1">
      <alignment horizontal="left"/>
      <protection hidden="1"/>
    </xf>
    <xf numFmtId="165" fontId="11" fillId="0" borderId="6" xfId="3" applyNumberFormat="1" applyFont="1" applyFill="1" applyBorder="1" applyProtection="1">
      <protection hidden="1"/>
    </xf>
    <xf numFmtId="9" fontId="11" fillId="0" borderId="6" xfId="3" applyFont="1" applyFill="1" applyBorder="1" applyProtection="1">
      <protection hidden="1"/>
    </xf>
    <xf numFmtId="0" fontId="38" fillId="0" borderId="35" xfId="0" applyFont="1" applyBorder="1"/>
    <xf numFmtId="0" fontId="46" fillId="0" borderId="44" xfId="0" applyFont="1" applyBorder="1" applyAlignment="1">
      <alignment horizontal="left" wrapText="1"/>
    </xf>
    <xf numFmtId="0" fontId="19" fillId="0" borderId="1" xfId="0" applyFont="1" applyBorder="1" applyProtection="1">
      <protection locked="0"/>
    </xf>
    <xf numFmtId="0" fontId="18" fillId="0" borderId="36" xfId="0" applyFont="1" applyBorder="1"/>
    <xf numFmtId="0" fontId="29" fillId="0" borderId="29" xfId="0" applyFont="1" applyBorder="1"/>
    <xf numFmtId="164" fontId="4" fillId="0" borderId="0" xfId="1" applyNumberFormat="1" applyFont="1" applyAlignment="1" applyProtection="1"/>
    <xf numFmtId="0" fontId="4" fillId="0" borderId="0" xfId="0" applyFont="1"/>
    <xf numFmtId="0" fontId="4" fillId="0" borderId="0" xfId="0" applyFont="1" applyAlignment="1">
      <alignment wrapText="1"/>
    </xf>
    <xf numFmtId="164" fontId="23" fillId="0" borderId="6" xfId="0" applyNumberFormat="1" applyFont="1" applyBorder="1" applyProtection="1">
      <protection hidden="1"/>
    </xf>
    <xf numFmtId="164" fontId="23" fillId="0" borderId="0" xfId="0" applyNumberFormat="1" applyFont="1" applyProtection="1">
      <protection hidden="1"/>
    </xf>
    <xf numFmtId="0" fontId="34" fillId="0" borderId="0" xfId="0" applyFont="1" applyAlignment="1" applyProtection="1">
      <alignment horizontal="left"/>
      <protection hidden="1"/>
    </xf>
    <xf numFmtId="43" fontId="38" fillId="0" borderId="0" xfId="0" applyNumberFormat="1" applyFont="1" applyProtection="1">
      <protection hidden="1"/>
    </xf>
    <xf numFmtId="43" fontId="38" fillId="0" borderId="6" xfId="2" applyFont="1" applyFill="1" applyBorder="1" applyProtection="1">
      <protection hidden="1"/>
    </xf>
    <xf numFmtId="166" fontId="38" fillId="0" borderId="6" xfId="2" applyNumberFormat="1" applyFont="1" applyFill="1" applyBorder="1" applyProtection="1">
      <protection hidden="1"/>
    </xf>
    <xf numFmtId="164" fontId="23" fillId="4" borderId="56" xfId="0" applyNumberFormat="1" applyFont="1" applyFill="1" applyBorder="1" applyProtection="1">
      <protection hidden="1"/>
    </xf>
    <xf numFmtId="9" fontId="23" fillId="4" borderId="56" xfId="0" applyNumberFormat="1" applyFont="1" applyFill="1" applyBorder="1" applyProtection="1">
      <protection hidden="1"/>
    </xf>
    <xf numFmtId="9" fontId="23" fillId="0" borderId="0" xfId="0" applyNumberFormat="1" applyFont="1" applyProtection="1">
      <protection hidden="1"/>
    </xf>
    <xf numFmtId="164" fontId="23" fillId="0" borderId="1" xfId="0" applyNumberFormat="1" applyFont="1" applyBorder="1" applyProtection="1">
      <protection hidden="1"/>
    </xf>
    <xf numFmtId="164" fontId="28" fillId="0" borderId="0" xfId="1" applyNumberFormat="1" applyFont="1" applyFill="1" applyAlignment="1" applyProtection="1"/>
    <xf numFmtId="0" fontId="38" fillId="0" borderId="1" xfId="0" applyFont="1" applyBorder="1"/>
    <xf numFmtId="166" fontId="38" fillId="0" borderId="1" xfId="2" applyNumberFormat="1" applyFont="1" applyFill="1" applyBorder="1" applyProtection="1">
      <protection hidden="1"/>
    </xf>
    <xf numFmtId="0" fontId="28" fillId="0" borderId="0" xfId="0" applyFont="1"/>
    <xf numFmtId="0" fontId="38" fillId="0" borderId="35" xfId="0" applyFont="1" applyBorder="1" applyAlignment="1">
      <alignment vertical="top" wrapText="1"/>
    </xf>
    <xf numFmtId="0" fontId="38" fillId="0" borderId="61" xfId="0" applyFont="1" applyBorder="1" applyAlignment="1">
      <alignment vertical="top" wrapText="1"/>
    </xf>
    <xf numFmtId="43" fontId="41" fillId="0" borderId="1" xfId="0" applyNumberFormat="1" applyFont="1" applyBorder="1" applyAlignment="1" applyProtection="1">
      <alignment horizontal="center" wrapText="1"/>
      <protection hidden="1"/>
    </xf>
    <xf numFmtId="166" fontId="38" fillId="0" borderId="46" xfId="2" applyNumberFormat="1" applyFont="1" applyFill="1" applyBorder="1" applyProtection="1">
      <protection hidden="1"/>
    </xf>
    <xf numFmtId="164" fontId="11" fillId="2" borderId="46" xfId="0" applyNumberFormat="1" applyFont="1" applyFill="1" applyBorder="1" applyAlignment="1" applyProtection="1">
      <alignment horizontal="right"/>
      <protection hidden="1"/>
    </xf>
    <xf numFmtId="9" fontId="13" fillId="0" borderId="46" xfId="0" applyNumberFormat="1" applyFont="1" applyBorder="1" applyAlignment="1" applyProtection="1">
      <alignment horizontal="right"/>
      <protection hidden="1"/>
    </xf>
    <xf numFmtId="0" fontId="0" fillId="0" borderId="1" xfId="0" applyBorder="1"/>
    <xf numFmtId="0" fontId="28" fillId="0" borderId="1" xfId="0" applyFont="1" applyBorder="1" applyAlignment="1">
      <alignment wrapText="1"/>
    </xf>
    <xf numFmtId="0" fontId="16" fillId="0" borderId="1" xfId="0" applyFont="1" applyBorder="1"/>
    <xf numFmtId="0" fontId="11" fillId="0" borderId="38" xfId="0" applyFont="1" applyBorder="1" applyProtection="1">
      <protection hidden="1"/>
    </xf>
    <xf numFmtId="164" fontId="13" fillId="0" borderId="46" xfId="0" applyNumberFormat="1" applyFont="1" applyBorder="1" applyAlignment="1" applyProtection="1">
      <alignment horizontal="right"/>
      <protection hidden="1"/>
    </xf>
    <xf numFmtId="164" fontId="13" fillId="0" borderId="0" xfId="0" applyNumberFormat="1" applyFont="1" applyProtection="1">
      <protection hidden="1"/>
    </xf>
    <xf numFmtId="164" fontId="44" fillId="7" borderId="53" xfId="0" applyNumberFormat="1" applyFont="1" applyFill="1" applyBorder="1" applyAlignment="1" applyProtection="1">
      <alignment horizontal="right"/>
      <protection locked="0"/>
    </xf>
    <xf numFmtId="0" fontId="11" fillId="0" borderId="1" xfId="0" applyFont="1" applyBorder="1" applyAlignment="1" applyProtection="1">
      <alignment horizontal="left"/>
      <protection hidden="1"/>
    </xf>
    <xf numFmtId="0" fontId="23" fillId="0" borderId="39" xfId="0" applyFont="1" applyBorder="1" applyAlignment="1">
      <alignment wrapText="1"/>
    </xf>
    <xf numFmtId="0" fontId="11" fillId="0" borderId="35" xfId="0" applyFont="1" applyBorder="1" applyAlignment="1" applyProtection="1">
      <alignment wrapText="1"/>
      <protection hidden="1"/>
    </xf>
    <xf numFmtId="0" fontId="10" fillId="0" borderId="18" xfId="0" applyFont="1" applyBorder="1" applyAlignment="1" applyProtection="1">
      <alignment horizontal="right"/>
      <protection hidden="1"/>
    </xf>
    <xf numFmtId="0" fontId="11" fillId="0" borderId="18" xfId="0" applyFont="1" applyBorder="1" applyAlignment="1" applyProtection="1">
      <alignment horizontal="right"/>
      <protection hidden="1"/>
    </xf>
    <xf numFmtId="0" fontId="13" fillId="0" borderId="18" xfId="0" applyFont="1" applyBorder="1" applyAlignment="1" applyProtection="1">
      <alignment horizontal="right"/>
      <protection hidden="1"/>
    </xf>
    <xf numFmtId="0" fontId="12" fillId="0" borderId="76" xfId="0" applyFont="1" applyBorder="1" applyAlignment="1" applyProtection="1">
      <alignment horizontal="center" wrapText="1"/>
      <protection hidden="1"/>
    </xf>
    <xf numFmtId="9" fontId="11" fillId="0" borderId="76" xfId="0" applyNumberFormat="1" applyFont="1" applyBorder="1" applyProtection="1">
      <protection hidden="1"/>
    </xf>
    <xf numFmtId="9" fontId="13" fillId="0" borderId="76" xfId="0" applyNumberFormat="1" applyFont="1" applyBorder="1" applyProtection="1">
      <protection hidden="1"/>
    </xf>
    <xf numFmtId="0" fontId="12" fillId="0" borderId="46" xfId="0" applyFont="1" applyBorder="1" applyAlignment="1" applyProtection="1">
      <alignment horizontal="center" wrapText="1"/>
      <protection hidden="1"/>
    </xf>
    <xf numFmtId="164" fontId="12" fillId="0" borderId="46" xfId="0" applyNumberFormat="1" applyFont="1" applyBorder="1" applyAlignment="1" applyProtection="1">
      <alignment horizontal="center" wrapText="1"/>
      <protection hidden="1"/>
    </xf>
    <xf numFmtId="164" fontId="11" fillId="15" borderId="46" xfId="0" applyNumberFormat="1" applyFont="1" applyFill="1" applyBorder="1" applyAlignment="1" applyProtection="1">
      <alignment horizontal="right"/>
      <protection hidden="1"/>
    </xf>
    <xf numFmtId="164" fontId="11" fillId="14" borderId="46" xfId="0" applyNumberFormat="1" applyFont="1" applyFill="1" applyBorder="1" applyAlignment="1" applyProtection="1">
      <alignment horizontal="right"/>
      <protection hidden="1"/>
    </xf>
    <xf numFmtId="0" fontId="41" fillId="0" borderId="48" xfId="0" applyFont="1" applyBorder="1" applyAlignment="1" applyProtection="1">
      <alignment horizontal="center" vertical="center" wrapText="1"/>
      <protection locked="0"/>
    </xf>
    <xf numFmtId="49" fontId="38" fillId="5" borderId="46" xfId="0" applyNumberFormat="1" applyFont="1" applyFill="1" applyBorder="1" applyAlignment="1" applyProtection="1">
      <alignment horizontal="right" wrapText="1"/>
      <protection locked="0"/>
    </xf>
    <xf numFmtId="166" fontId="38" fillId="5" borderId="46" xfId="9" applyNumberFormat="1" applyFont="1" applyFill="1" applyBorder="1" applyAlignment="1" applyProtection="1">
      <alignment horizontal="right" wrapText="1"/>
      <protection locked="0"/>
    </xf>
    <xf numFmtId="166" fontId="38" fillId="5" borderId="46" xfId="9" applyNumberFormat="1" applyFont="1" applyFill="1" applyBorder="1" applyAlignment="1" applyProtection="1">
      <alignment horizontal="right" vertical="center" wrapText="1"/>
      <protection locked="0"/>
    </xf>
    <xf numFmtId="164" fontId="18" fillId="0" borderId="1" xfId="0" applyNumberFormat="1" applyFont="1" applyBorder="1" applyProtection="1">
      <protection hidden="1"/>
    </xf>
    <xf numFmtId="164" fontId="12" fillId="0" borderId="23" xfId="0" applyNumberFormat="1" applyFont="1" applyBorder="1" applyProtection="1">
      <protection hidden="1"/>
    </xf>
    <xf numFmtId="164" fontId="38" fillId="0" borderId="46" xfId="1" applyNumberFormat="1" applyFont="1" applyFill="1" applyBorder="1" applyAlignment="1" applyProtection="1">
      <alignment vertical="top"/>
      <protection hidden="1"/>
    </xf>
    <xf numFmtId="0" fontId="47" fillId="0" borderId="0" xfId="0" applyFont="1" applyProtection="1">
      <protection hidden="1"/>
    </xf>
    <xf numFmtId="0" fontId="23" fillId="0" borderId="6" xfId="0" applyFont="1" applyBorder="1" applyProtection="1">
      <protection hidden="1"/>
    </xf>
    <xf numFmtId="0" fontId="23" fillId="0" borderId="0" xfId="0" applyFont="1" applyAlignment="1" applyProtection="1">
      <alignment wrapText="1"/>
      <protection hidden="1"/>
    </xf>
    <xf numFmtId="0" fontId="23" fillId="0" borderId="6" xfId="0" applyFont="1" applyBorder="1" applyAlignment="1" applyProtection="1">
      <alignment wrapText="1"/>
      <protection hidden="1"/>
    </xf>
    <xf numFmtId="0" fontId="38" fillId="0" borderId="0" xfId="0" applyFont="1" applyProtection="1">
      <protection hidden="1"/>
    </xf>
    <xf numFmtId="0" fontId="38" fillId="0" borderId="6" xfId="0" applyFont="1" applyBorder="1" applyProtection="1">
      <protection hidden="1"/>
    </xf>
    <xf numFmtId="0" fontId="38" fillId="0" borderId="46" xfId="0" applyFont="1" applyBorder="1" applyAlignment="1" applyProtection="1">
      <alignment vertical="top" wrapText="1"/>
      <protection hidden="1"/>
    </xf>
    <xf numFmtId="0" fontId="41" fillId="0" borderId="1" xfId="0" applyFont="1" applyBorder="1" applyAlignment="1" applyProtection="1">
      <alignment horizontal="center"/>
      <protection hidden="1"/>
    </xf>
    <xf numFmtId="0" fontId="38" fillId="0" borderId="19" xfId="0" applyFont="1" applyBorder="1" applyProtection="1">
      <protection hidden="1"/>
    </xf>
    <xf numFmtId="0" fontId="38" fillId="0" borderId="1" xfId="0" applyFont="1" applyBorder="1" applyProtection="1">
      <protection hidden="1"/>
    </xf>
    <xf numFmtId="0" fontId="28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41" fillId="0" borderId="0" xfId="0" applyFont="1" applyProtection="1">
      <protection hidden="1"/>
    </xf>
    <xf numFmtId="164" fontId="38" fillId="0" borderId="0" xfId="0" applyNumberFormat="1" applyFont="1" applyProtection="1">
      <protection hidden="1"/>
    </xf>
    <xf numFmtId="0" fontId="46" fillId="0" borderId="0" xfId="0" applyFont="1" applyProtection="1">
      <protection hidden="1"/>
    </xf>
    <xf numFmtId="164" fontId="38" fillId="12" borderId="56" xfId="0" applyNumberFormat="1" applyFont="1" applyFill="1" applyBorder="1" applyProtection="1">
      <protection hidden="1"/>
    </xf>
    <xf numFmtId="9" fontId="11" fillId="7" borderId="6" xfId="3" applyFont="1" applyFill="1" applyBorder="1" applyProtection="1">
      <protection locked="0"/>
    </xf>
    <xf numFmtId="0" fontId="8" fillId="2" borderId="21" xfId="0" applyFont="1" applyFill="1" applyBorder="1" applyProtection="1">
      <protection hidden="1"/>
    </xf>
    <xf numFmtId="164" fontId="11" fillId="2" borderId="11" xfId="0" applyNumberFormat="1" applyFont="1" applyFill="1" applyBorder="1" applyProtection="1">
      <protection hidden="1"/>
    </xf>
    <xf numFmtId="0" fontId="11" fillId="2" borderId="11" xfId="0" applyFont="1" applyFill="1" applyBorder="1" applyProtection="1">
      <protection hidden="1"/>
    </xf>
    <xf numFmtId="164" fontId="11" fillId="2" borderId="17" xfId="0" applyNumberFormat="1" applyFont="1" applyFill="1" applyBorder="1" applyProtection="1">
      <protection hidden="1"/>
    </xf>
    <xf numFmtId="164" fontId="11" fillId="2" borderId="15" xfId="0" applyNumberFormat="1" applyFont="1" applyFill="1" applyBorder="1" applyAlignment="1" applyProtection="1">
      <alignment horizontal="right"/>
      <protection hidden="1"/>
    </xf>
    <xf numFmtId="0" fontId="13" fillId="0" borderId="13" xfId="0" applyFont="1" applyBorder="1" applyAlignment="1">
      <alignment wrapText="1"/>
    </xf>
    <xf numFmtId="0" fontId="12" fillId="0" borderId="13" xfId="0" applyFont="1" applyBorder="1"/>
    <xf numFmtId="0" fontId="12" fillId="0" borderId="13" xfId="0" applyFont="1" applyBorder="1" applyAlignment="1">
      <alignment wrapText="1"/>
    </xf>
    <xf numFmtId="0" fontId="11" fillId="0" borderId="13" xfId="0" applyFont="1" applyBorder="1"/>
    <xf numFmtId="0" fontId="8" fillId="0" borderId="13" xfId="0" applyFont="1" applyBorder="1" applyProtection="1">
      <protection hidden="1"/>
    </xf>
    <xf numFmtId="0" fontId="11" fillId="0" borderId="13" xfId="0" applyFont="1" applyBorder="1" applyProtection="1">
      <protection hidden="1"/>
    </xf>
    <xf numFmtId="0" fontId="8" fillId="0" borderId="13" xfId="0" applyFont="1" applyBorder="1" applyAlignment="1" applyProtection="1">
      <alignment horizontal="left"/>
      <protection hidden="1"/>
    </xf>
    <xf numFmtId="164" fontId="38" fillId="7" borderId="46" xfId="6" applyNumberFormat="1" applyFont="1" applyFill="1" applyBorder="1" applyAlignment="1" applyProtection="1">
      <alignment horizontal="left" wrapText="1"/>
      <protection locked="0"/>
    </xf>
    <xf numFmtId="164" fontId="38" fillId="7" borderId="46" xfId="6" applyNumberFormat="1" applyFont="1" applyFill="1" applyBorder="1" applyProtection="1">
      <protection locked="0"/>
    </xf>
    <xf numFmtId="164" fontId="28" fillId="0" borderId="44" xfId="0" applyNumberFormat="1" applyFont="1" applyBorder="1" applyAlignment="1">
      <alignment horizontal="left"/>
    </xf>
    <xf numFmtId="0" fontId="23" fillId="0" borderId="1" xfId="0" applyFont="1" applyBorder="1"/>
    <xf numFmtId="0" fontId="23" fillId="0" borderId="31" xfId="0" applyFont="1" applyBorder="1"/>
    <xf numFmtId="0" fontId="18" fillId="0" borderId="1" xfId="0" applyFont="1" applyBorder="1" applyAlignment="1">
      <alignment wrapText="1"/>
    </xf>
    <xf numFmtId="0" fontId="18" fillId="0" borderId="1" xfId="0" applyFont="1" applyBorder="1"/>
    <xf numFmtId="0" fontId="28" fillId="0" borderId="44" xfId="0" applyFont="1" applyBorder="1" applyAlignment="1">
      <alignment wrapText="1"/>
    </xf>
    <xf numFmtId="0" fontId="28" fillId="0" borderId="34" xfId="0" applyFont="1" applyBorder="1" applyAlignment="1">
      <alignment wrapText="1"/>
    </xf>
    <xf numFmtId="0" fontId="37" fillId="3" borderId="44" xfId="0" applyFont="1" applyFill="1" applyBorder="1" applyAlignment="1">
      <alignment horizontal="left" wrapText="1"/>
    </xf>
    <xf numFmtId="0" fontId="28" fillId="0" borderId="78" xfId="0" applyFont="1" applyBorder="1" applyAlignment="1">
      <alignment horizontal="left" wrapText="1"/>
    </xf>
    <xf numFmtId="0" fontId="26" fillId="0" borderId="37" xfId="0" applyFont="1" applyBorder="1" applyAlignment="1" applyProtection="1">
      <alignment wrapText="1"/>
      <protection locked="0"/>
    </xf>
    <xf numFmtId="0" fontId="10" fillId="0" borderId="24" xfId="0" applyFont="1" applyBorder="1"/>
    <xf numFmtId="164" fontId="44" fillId="5" borderId="53" xfId="0" applyNumberFormat="1" applyFont="1" applyFill="1" applyBorder="1" applyAlignment="1" applyProtection="1">
      <alignment horizontal="right"/>
      <protection locked="0"/>
    </xf>
    <xf numFmtId="0" fontId="28" fillId="0" borderId="80" xfId="0" applyFont="1" applyBorder="1" applyAlignment="1" applyProtection="1">
      <alignment horizontal="left"/>
      <protection locked="0"/>
    </xf>
    <xf numFmtId="0" fontId="24" fillId="0" borderId="80" xfId="0" applyFont="1" applyBorder="1"/>
    <xf numFmtId="0" fontId="50" fillId="0" borderId="1" xfId="4" applyFont="1" applyFill="1" applyProtection="1"/>
    <xf numFmtId="164" fontId="51" fillId="0" borderId="1" xfId="11" applyNumberFormat="1" applyFont="1" applyFill="1" applyProtection="1"/>
    <xf numFmtId="0" fontId="51" fillId="0" borderId="1" xfId="4" applyFont="1" applyFill="1" applyProtection="1"/>
    <xf numFmtId="0" fontId="51" fillId="0" borderId="46" xfId="4" applyFont="1" applyFill="1" applyBorder="1" applyProtection="1"/>
    <xf numFmtId="0" fontId="52" fillId="0" borderId="1" xfId="4" applyFont="1" applyFill="1" applyProtection="1"/>
    <xf numFmtId="0" fontId="50" fillId="0" borderId="1" xfId="4" applyFont="1" applyFill="1" applyAlignment="1" applyProtection="1">
      <alignment horizontal="center"/>
    </xf>
    <xf numFmtId="0" fontId="3" fillId="0" borderId="0" xfId="0" applyFont="1" applyProtection="1">
      <protection hidden="1"/>
    </xf>
    <xf numFmtId="0" fontId="53" fillId="0" borderId="0" xfId="0" applyFont="1" applyProtection="1">
      <protection hidden="1"/>
    </xf>
    <xf numFmtId="14" fontId="29" fillId="0" borderId="0" xfId="0" applyNumberFormat="1" applyFont="1" applyAlignment="1" applyProtection="1">
      <alignment horizontal="left"/>
      <protection hidden="1"/>
    </xf>
    <xf numFmtId="0" fontId="29" fillId="0" borderId="0" xfId="0" applyFont="1" applyProtection="1">
      <protection hidden="1"/>
    </xf>
    <xf numFmtId="0" fontId="54" fillId="0" borderId="0" xfId="0" applyFont="1" applyProtection="1">
      <protection hidden="1"/>
    </xf>
    <xf numFmtId="0" fontId="29" fillId="0" borderId="1" xfId="0" applyFont="1" applyBorder="1" applyProtection="1">
      <protection hidden="1"/>
    </xf>
    <xf numFmtId="0" fontId="28" fillId="0" borderId="2" xfId="0" applyFont="1" applyBorder="1" applyAlignment="1" applyProtection="1">
      <alignment horizontal="right"/>
      <protection hidden="1"/>
    </xf>
    <xf numFmtId="0" fontId="18" fillId="0" borderId="3" xfId="0" applyFont="1" applyBorder="1" applyAlignment="1" applyProtection="1">
      <alignment horizontal="center" wrapText="1"/>
      <protection hidden="1"/>
    </xf>
    <xf numFmtId="164" fontId="18" fillId="0" borderId="64" xfId="0" applyNumberFormat="1" applyFont="1" applyBorder="1" applyAlignment="1" applyProtection="1">
      <alignment horizontal="center" wrapText="1"/>
      <protection hidden="1"/>
    </xf>
    <xf numFmtId="0" fontId="18" fillId="0" borderId="4" xfId="0" applyFont="1" applyBorder="1" applyAlignment="1" applyProtection="1">
      <alignment horizontal="center" wrapText="1"/>
      <protection hidden="1"/>
    </xf>
    <xf numFmtId="0" fontId="23" fillId="0" borderId="8" xfId="0" applyFont="1" applyBorder="1" applyAlignment="1" applyProtection="1">
      <alignment horizontal="left"/>
      <protection hidden="1"/>
    </xf>
    <xf numFmtId="164" fontId="23" fillId="2" borderId="9" xfId="0" applyNumberFormat="1" applyFont="1" applyFill="1" applyBorder="1" applyAlignment="1" applyProtection="1">
      <alignment horizontal="right"/>
      <protection hidden="1"/>
    </xf>
    <xf numFmtId="9" fontId="23" fillId="0" borderId="9" xfId="0" applyNumberFormat="1" applyFont="1" applyBorder="1" applyAlignment="1" applyProtection="1">
      <alignment horizontal="right"/>
      <protection hidden="1"/>
    </xf>
    <xf numFmtId="165" fontId="23" fillId="0" borderId="9" xfId="0" applyNumberFormat="1" applyFont="1" applyBorder="1" applyProtection="1">
      <protection hidden="1"/>
    </xf>
    <xf numFmtId="9" fontId="23" fillId="0" borderId="10" xfId="0" applyNumberFormat="1" applyFont="1" applyBorder="1" applyProtection="1">
      <protection hidden="1"/>
    </xf>
    <xf numFmtId="165" fontId="23" fillId="0" borderId="0" xfId="0" applyNumberFormat="1" applyFont="1" applyAlignment="1" applyProtection="1">
      <alignment horizontal="right"/>
      <protection hidden="1"/>
    </xf>
    <xf numFmtId="164" fontId="55" fillId="0" borderId="1" xfId="0" applyNumberFormat="1" applyFont="1" applyBorder="1" applyAlignment="1" applyProtection="1">
      <alignment horizontal="right"/>
      <protection hidden="1"/>
    </xf>
    <xf numFmtId="165" fontId="56" fillId="0" borderId="0" xfId="0" applyNumberFormat="1" applyFont="1" applyAlignment="1" applyProtection="1">
      <alignment horizontal="right"/>
      <protection hidden="1"/>
    </xf>
    <xf numFmtId="165" fontId="55" fillId="0" borderId="1" xfId="0" applyNumberFormat="1" applyFont="1" applyBorder="1" applyProtection="1">
      <protection hidden="1"/>
    </xf>
    <xf numFmtId="0" fontId="55" fillId="0" borderId="0" xfId="0" applyFont="1" applyProtection="1">
      <protection hidden="1"/>
    </xf>
    <xf numFmtId="0" fontId="28" fillId="0" borderId="71" xfId="0" applyFont="1" applyBorder="1" applyAlignment="1" applyProtection="1">
      <alignment horizontal="right"/>
      <protection hidden="1"/>
    </xf>
    <xf numFmtId="0" fontId="18" fillId="0" borderId="72" xfId="0" applyFont="1" applyBorder="1" applyAlignment="1" applyProtection="1">
      <alignment horizontal="center" wrapText="1"/>
      <protection hidden="1"/>
    </xf>
    <xf numFmtId="0" fontId="18" fillId="11" borderId="72" xfId="0" applyFont="1" applyFill="1" applyBorder="1" applyAlignment="1" applyProtection="1">
      <alignment horizontal="center" wrapText="1"/>
      <protection hidden="1"/>
    </xf>
    <xf numFmtId="165" fontId="18" fillId="0" borderId="48" xfId="0" applyNumberFormat="1" applyFont="1" applyBorder="1" applyAlignment="1" applyProtection="1">
      <alignment horizontal="center" wrapText="1"/>
      <protection hidden="1"/>
    </xf>
    <xf numFmtId="0" fontId="23" fillId="0" borderId="35" xfId="0" applyFont="1" applyBorder="1" applyAlignment="1" applyProtection="1">
      <alignment horizontal="left"/>
      <protection hidden="1"/>
    </xf>
    <xf numFmtId="164" fontId="23" fillId="2" borderId="46" xfId="0" applyNumberFormat="1" applyFont="1" applyFill="1" applyBorder="1" applyAlignment="1" applyProtection="1">
      <alignment horizontal="right"/>
      <protection hidden="1"/>
    </xf>
    <xf numFmtId="164" fontId="23" fillId="13" borderId="46" xfId="0" applyNumberFormat="1" applyFont="1" applyFill="1" applyBorder="1" applyAlignment="1" applyProtection="1">
      <alignment horizontal="right"/>
      <protection hidden="1"/>
    </xf>
    <xf numFmtId="9" fontId="23" fillId="0" borderId="46" xfId="0" applyNumberFormat="1" applyFont="1" applyBorder="1" applyAlignment="1" applyProtection="1">
      <alignment horizontal="right"/>
      <protection hidden="1"/>
    </xf>
    <xf numFmtId="165" fontId="23" fillId="0" borderId="46" xfId="0" applyNumberFormat="1" applyFont="1" applyBorder="1" applyAlignment="1" applyProtection="1">
      <alignment horizontal="right"/>
      <protection hidden="1"/>
    </xf>
    <xf numFmtId="9" fontId="23" fillId="11" borderId="44" xfId="0" applyNumberFormat="1" applyFont="1" applyFill="1" applyBorder="1" applyAlignment="1" applyProtection="1">
      <alignment horizontal="right"/>
      <protection hidden="1"/>
    </xf>
    <xf numFmtId="0" fontId="23" fillId="11" borderId="36" xfId="0" applyFont="1" applyFill="1" applyBorder="1" applyAlignment="1" applyProtection="1">
      <alignment horizontal="right"/>
      <protection hidden="1"/>
    </xf>
    <xf numFmtId="164" fontId="23" fillId="11" borderId="1" xfId="0" applyNumberFormat="1" applyFont="1" applyFill="1" applyBorder="1" applyAlignment="1" applyProtection="1">
      <alignment horizontal="right"/>
      <protection hidden="1"/>
    </xf>
    <xf numFmtId="164" fontId="23" fillId="11" borderId="1" xfId="0" applyNumberFormat="1" applyFont="1" applyFill="1" applyBorder="1" applyAlignment="1" applyProtection="1">
      <alignment horizontal="left"/>
      <protection hidden="1"/>
    </xf>
    <xf numFmtId="165" fontId="23" fillId="11" borderId="1" xfId="0" applyNumberFormat="1" applyFont="1" applyFill="1" applyBorder="1" applyAlignment="1" applyProtection="1">
      <alignment horizontal="right"/>
      <protection hidden="1"/>
    </xf>
    <xf numFmtId="165" fontId="23" fillId="11" borderId="37" xfId="0" applyNumberFormat="1" applyFont="1" applyFill="1" applyBorder="1" applyAlignment="1" applyProtection="1">
      <alignment horizontal="right"/>
      <protection hidden="1"/>
    </xf>
    <xf numFmtId="0" fontId="28" fillId="0" borderId="61" xfId="0" applyFont="1" applyBorder="1" applyAlignment="1" applyProtection="1">
      <alignment horizontal="left"/>
      <protection hidden="1"/>
    </xf>
    <xf numFmtId="164" fontId="28" fillId="0" borderId="54" xfId="0" applyNumberFormat="1" applyFont="1" applyBorder="1" applyAlignment="1" applyProtection="1">
      <alignment horizontal="right"/>
      <protection hidden="1"/>
    </xf>
    <xf numFmtId="164" fontId="28" fillId="0" borderId="54" xfId="0" applyNumberFormat="1" applyFont="1" applyBorder="1" applyAlignment="1" applyProtection="1">
      <alignment horizontal="left"/>
      <protection hidden="1"/>
    </xf>
    <xf numFmtId="9" fontId="28" fillId="0" borderId="54" xfId="0" applyNumberFormat="1" applyFont="1" applyBorder="1" applyAlignment="1" applyProtection="1">
      <alignment horizontal="right"/>
      <protection hidden="1"/>
    </xf>
    <xf numFmtId="165" fontId="28" fillId="0" borderId="54" xfId="0" applyNumberFormat="1" applyFont="1" applyBorder="1" applyAlignment="1" applyProtection="1">
      <alignment horizontal="right"/>
      <protection hidden="1"/>
    </xf>
    <xf numFmtId="0" fontId="23" fillId="0" borderId="0" xfId="0" applyFont="1" applyAlignment="1" applyProtection="1">
      <alignment horizontal="right"/>
      <protection hidden="1"/>
    </xf>
    <xf numFmtId="164" fontId="23" fillId="0" borderId="1" xfId="0" applyNumberFormat="1" applyFont="1" applyBorder="1" applyAlignment="1" applyProtection="1">
      <alignment horizontal="right"/>
      <protection hidden="1"/>
    </xf>
    <xf numFmtId="164" fontId="23" fillId="0" borderId="1" xfId="0" applyNumberFormat="1" applyFont="1" applyBorder="1" applyAlignment="1" applyProtection="1">
      <alignment horizontal="left"/>
      <protection hidden="1"/>
    </xf>
    <xf numFmtId="0" fontId="28" fillId="0" borderId="63" xfId="0" applyFont="1" applyBorder="1" applyAlignment="1" applyProtection="1">
      <alignment horizontal="right"/>
      <protection hidden="1"/>
    </xf>
    <xf numFmtId="0" fontId="18" fillId="0" borderId="64" xfId="0" applyFont="1" applyBorder="1" applyAlignment="1" applyProtection="1">
      <alignment horizontal="center" wrapText="1"/>
      <protection hidden="1"/>
    </xf>
    <xf numFmtId="0" fontId="18" fillId="16" borderId="64" xfId="0" applyFont="1" applyFill="1" applyBorder="1" applyAlignment="1" applyProtection="1">
      <alignment horizontal="center" wrapText="1"/>
      <protection hidden="1"/>
    </xf>
    <xf numFmtId="165" fontId="18" fillId="0" borderId="64" xfId="0" applyNumberFormat="1" applyFont="1" applyBorder="1" applyAlignment="1" applyProtection="1">
      <alignment horizontal="center" wrapText="1"/>
      <protection hidden="1"/>
    </xf>
    <xf numFmtId="0" fontId="23" fillId="0" borderId="61" xfId="0" applyFont="1" applyBorder="1" applyAlignment="1" applyProtection="1">
      <alignment horizontal="left"/>
      <protection hidden="1"/>
    </xf>
    <xf numFmtId="164" fontId="23" fillId="16" borderId="54" xfId="1" applyNumberFormat="1" applyFont="1" applyFill="1" applyBorder="1" applyAlignment="1" applyProtection="1">
      <alignment horizontal="right"/>
      <protection hidden="1"/>
    </xf>
    <xf numFmtId="44" fontId="57" fillId="0" borderId="1" xfId="1" applyFont="1" applyFill="1" applyBorder="1" applyProtection="1">
      <protection hidden="1"/>
    </xf>
    <xf numFmtId="0" fontId="25" fillId="0" borderId="1" xfId="0" applyFont="1" applyBorder="1" applyProtection="1">
      <protection hidden="1"/>
    </xf>
    <xf numFmtId="0" fontId="23" fillId="0" borderId="1" xfId="0" applyFont="1" applyBorder="1" applyAlignment="1" applyProtection="1">
      <alignment horizontal="center" wrapText="1"/>
      <protection hidden="1"/>
    </xf>
    <xf numFmtId="0" fontId="23" fillId="0" borderId="0" xfId="0" applyFont="1" applyAlignment="1" applyProtection="1">
      <alignment horizontal="center" wrapText="1"/>
      <protection hidden="1"/>
    </xf>
    <xf numFmtId="0" fontId="25" fillId="0" borderId="1" xfId="0" applyFont="1" applyBorder="1" applyAlignment="1" applyProtection="1">
      <alignment horizontal="left"/>
      <protection hidden="1"/>
    </xf>
    <xf numFmtId="0" fontId="25" fillId="0" borderId="1" xfId="0" applyFont="1" applyBorder="1" applyAlignment="1" applyProtection="1">
      <alignment horizontal="left" wrapText="1"/>
      <protection hidden="1"/>
    </xf>
    <xf numFmtId="9" fontId="23" fillId="0" borderId="0" xfId="0" applyNumberFormat="1" applyFont="1" applyAlignment="1" applyProtection="1">
      <alignment horizontal="right"/>
      <protection hidden="1"/>
    </xf>
    <xf numFmtId="0" fontId="38" fillId="0" borderId="67" xfId="0" applyFont="1" applyBorder="1"/>
    <xf numFmtId="166" fontId="38" fillId="0" borderId="69" xfId="2" applyNumberFormat="1" applyFont="1" applyFill="1" applyBorder="1" applyProtection="1">
      <protection hidden="1"/>
    </xf>
    <xf numFmtId="164" fontId="38" fillId="0" borderId="62" xfId="1" applyNumberFormat="1" applyFont="1" applyFill="1" applyBorder="1" applyProtection="1">
      <protection hidden="1"/>
    </xf>
    <xf numFmtId="164" fontId="38" fillId="0" borderId="70" xfId="1" applyNumberFormat="1" applyFont="1" applyFill="1" applyBorder="1" applyProtection="1">
      <protection hidden="1"/>
    </xf>
    <xf numFmtId="164" fontId="18" fillId="0" borderId="0" xfId="0" applyNumberFormat="1" applyFont="1" applyAlignment="1" applyProtection="1">
      <alignment horizontal="right"/>
      <protection hidden="1"/>
    </xf>
    <xf numFmtId="164" fontId="18" fillId="0" borderId="1" xfId="0" applyNumberFormat="1" applyFont="1" applyBorder="1" applyAlignment="1" applyProtection="1">
      <alignment horizontal="right"/>
      <protection hidden="1"/>
    </xf>
    <xf numFmtId="9" fontId="18" fillId="0" borderId="1" xfId="0" applyNumberFormat="1" applyFont="1" applyBorder="1" applyAlignment="1" applyProtection="1">
      <alignment horizontal="right"/>
      <protection hidden="1"/>
    </xf>
    <xf numFmtId="0" fontId="28" fillId="0" borderId="35" xfId="0" applyFont="1" applyBorder="1" applyAlignment="1" applyProtection="1">
      <alignment horizontal="right"/>
      <protection hidden="1"/>
    </xf>
    <xf numFmtId="0" fontId="18" fillId="0" borderId="6" xfId="0" applyFont="1" applyBorder="1" applyAlignment="1" applyProtection="1">
      <alignment horizontal="center" wrapText="1"/>
      <protection hidden="1"/>
    </xf>
    <xf numFmtId="0" fontId="18" fillId="17" borderId="46" xfId="0" applyFont="1" applyFill="1" applyBorder="1" applyAlignment="1" applyProtection="1">
      <alignment horizontal="center" wrapText="1"/>
      <protection hidden="1"/>
    </xf>
    <xf numFmtId="0" fontId="18" fillId="0" borderId="1" xfId="0" applyFont="1" applyBorder="1" applyAlignment="1" applyProtection="1">
      <alignment horizontal="center" wrapText="1"/>
      <protection hidden="1"/>
    </xf>
    <xf numFmtId="164" fontId="23" fillId="0" borderId="46" xfId="0" applyNumberFormat="1" applyFont="1" applyBorder="1" applyAlignment="1" applyProtection="1">
      <alignment horizontal="right"/>
      <protection hidden="1"/>
    </xf>
    <xf numFmtId="0" fontId="28" fillId="0" borderId="38" xfId="0" applyFont="1" applyBorder="1" applyAlignment="1" applyProtection="1">
      <alignment horizontal="right"/>
      <protection hidden="1"/>
    </xf>
    <xf numFmtId="164" fontId="23" fillId="0" borderId="6" xfId="0" applyNumberFormat="1" applyFont="1" applyBorder="1" applyAlignment="1" applyProtection="1">
      <alignment horizontal="right"/>
      <protection hidden="1"/>
    </xf>
    <xf numFmtId="164" fontId="23" fillId="0" borderId="19" xfId="0" applyNumberFormat="1" applyFont="1" applyBorder="1" applyAlignment="1" applyProtection="1">
      <alignment horizontal="right"/>
      <protection hidden="1"/>
    </xf>
    <xf numFmtId="9" fontId="23" fillId="0" borderId="1" xfId="0" applyNumberFormat="1" applyFont="1" applyBorder="1" applyAlignment="1" applyProtection="1">
      <alignment horizontal="right"/>
      <protection hidden="1"/>
    </xf>
    <xf numFmtId="167" fontId="28" fillId="0" borderId="0" xfId="0" applyNumberFormat="1" applyFont="1" applyAlignment="1" applyProtection="1">
      <alignment horizontal="left"/>
      <protection hidden="1"/>
    </xf>
    <xf numFmtId="44" fontId="51" fillId="0" borderId="1" xfId="11" applyFont="1" applyFill="1" applyBorder="1" applyProtection="1"/>
    <xf numFmtId="0" fontId="26" fillId="0" borderId="1" xfId="0" applyFont="1" applyBorder="1" applyProtection="1">
      <protection hidden="1"/>
    </xf>
    <xf numFmtId="0" fontId="26" fillId="0" borderId="1" xfId="0" applyFont="1" applyBorder="1" applyAlignment="1" applyProtection="1">
      <alignment horizontal="left" wrapText="1"/>
      <protection hidden="1"/>
    </xf>
    <xf numFmtId="0" fontId="26" fillId="0" borderId="0" xfId="0" applyFont="1"/>
    <xf numFmtId="0" fontId="8" fillId="0" borderId="30" xfId="0" applyFont="1" applyBorder="1"/>
    <xf numFmtId="0" fontId="12" fillId="0" borderId="31" xfId="0" applyFont="1" applyBorder="1" applyAlignment="1">
      <alignment horizontal="center" wrapText="1"/>
    </xf>
    <xf numFmtId="0" fontId="12" fillId="0" borderId="32" xfId="0" applyFont="1" applyBorder="1" applyAlignment="1">
      <alignment horizontal="center" wrapText="1"/>
    </xf>
    <xf numFmtId="0" fontId="11" fillId="0" borderId="38" xfId="0" applyFont="1" applyBorder="1"/>
    <xf numFmtId="0" fontId="11" fillId="0" borderId="51" xfId="0" applyFont="1" applyBorder="1"/>
    <xf numFmtId="0" fontId="11" fillId="0" borderId="43" xfId="0" applyFont="1" applyBorder="1"/>
    <xf numFmtId="0" fontId="11" fillId="0" borderId="81" xfId="0" applyFont="1" applyBorder="1"/>
    <xf numFmtId="0" fontId="11" fillId="0" borderId="33" xfId="0" applyFont="1" applyBorder="1"/>
    <xf numFmtId="0" fontId="11" fillId="0" borderId="37" xfId="0" applyFont="1" applyBorder="1"/>
    <xf numFmtId="0" fontId="11" fillId="0" borderId="52" xfId="0" applyFont="1" applyBorder="1"/>
    <xf numFmtId="0" fontId="11" fillId="0" borderId="36" xfId="0" applyFont="1" applyBorder="1"/>
    <xf numFmtId="164" fontId="14" fillId="0" borderId="1" xfId="0" applyNumberFormat="1" applyFont="1" applyBorder="1" applyAlignment="1" applyProtection="1">
      <alignment horizontal="right"/>
      <protection locked="0"/>
    </xf>
    <xf numFmtId="0" fontId="11" fillId="0" borderId="35" xfId="0" applyFont="1" applyBorder="1"/>
    <xf numFmtId="0" fontId="24" fillId="0" borderId="82" xfId="0" applyFont="1" applyBorder="1"/>
    <xf numFmtId="0" fontId="13" fillId="0" borderId="83" xfId="0" applyFont="1" applyBorder="1"/>
    <xf numFmtId="164" fontId="13" fillId="0" borderId="45" xfId="0" applyNumberFormat="1" applyFont="1" applyBorder="1" applyAlignment="1" applyProtection="1">
      <alignment horizontal="right"/>
      <protection hidden="1"/>
    </xf>
    <xf numFmtId="0" fontId="12" fillId="0" borderId="40" xfId="0" applyFont="1" applyBorder="1"/>
    <xf numFmtId="0" fontId="13" fillId="0" borderId="40" xfId="0" applyFont="1" applyBorder="1"/>
    <xf numFmtId="0" fontId="11" fillId="0" borderId="41" xfId="0" applyFont="1" applyBorder="1"/>
    <xf numFmtId="0" fontId="26" fillId="0" borderId="1" xfId="4" applyFont="1" applyFill="1" applyProtection="1"/>
    <xf numFmtId="0" fontId="36" fillId="3" borderId="52" xfId="0" applyFont="1" applyFill="1" applyBorder="1" applyAlignment="1">
      <alignment wrapText="1"/>
    </xf>
    <xf numFmtId="164" fontId="38" fillId="3" borderId="53" xfId="0" applyNumberFormat="1" applyFont="1" applyFill="1" applyBorder="1" applyAlignment="1" applyProtection="1">
      <alignment horizontal="right"/>
      <protection locked="0"/>
    </xf>
    <xf numFmtId="0" fontId="37" fillId="3" borderId="78" xfId="0" applyFont="1" applyFill="1" applyBorder="1" applyAlignment="1">
      <alignment horizontal="left" wrapText="1"/>
    </xf>
    <xf numFmtId="0" fontId="28" fillId="0" borderId="46" xfId="0" applyFont="1" applyBorder="1" applyAlignment="1">
      <alignment horizontal="left" wrapText="1"/>
    </xf>
    <xf numFmtId="0" fontId="28" fillId="0" borderId="46" xfId="0" applyFont="1" applyBorder="1" applyAlignment="1">
      <alignment wrapText="1"/>
    </xf>
    <xf numFmtId="9" fontId="13" fillId="0" borderId="54" xfId="0" applyNumberFormat="1" applyFont="1" applyBorder="1" applyProtection="1">
      <protection hidden="1"/>
    </xf>
    <xf numFmtId="0" fontId="12" fillId="10" borderId="6" xfId="0" applyFont="1" applyFill="1" applyBorder="1" applyAlignment="1">
      <alignment horizontal="center"/>
    </xf>
    <xf numFmtId="0" fontId="10" fillId="0" borderId="62" xfId="0" applyFont="1" applyBorder="1"/>
    <xf numFmtId="9" fontId="11" fillId="0" borderId="79" xfId="0" applyNumberFormat="1" applyFont="1" applyBorder="1"/>
    <xf numFmtId="0" fontId="11" fillId="0" borderId="55" xfId="0" applyFont="1" applyBorder="1"/>
    <xf numFmtId="164" fontId="24" fillId="7" borderId="46" xfId="0" applyNumberFormat="1" applyFont="1" applyFill="1" applyBorder="1" applyProtection="1">
      <protection locked="0"/>
    </xf>
    <xf numFmtId="164" fontId="24" fillId="10" borderId="46" xfId="0" applyNumberFormat="1" applyFont="1" applyFill="1" applyBorder="1" applyAlignment="1" applyProtection="1">
      <alignment horizontal="right"/>
      <protection locked="0"/>
    </xf>
    <xf numFmtId="164" fontId="24" fillId="7" borderId="46" xfId="0" applyNumberFormat="1" applyFont="1" applyFill="1" applyBorder="1" applyAlignment="1" applyProtection="1">
      <alignment horizontal="right"/>
      <protection locked="0"/>
    </xf>
    <xf numFmtId="164" fontId="26" fillId="0" borderId="1" xfId="0" applyNumberFormat="1" applyFont="1" applyBorder="1" applyProtection="1">
      <protection hidden="1"/>
    </xf>
    <xf numFmtId="164" fontId="23" fillId="0" borderId="0" xfId="0" applyNumberFormat="1" applyFont="1" applyAlignment="1" applyProtection="1">
      <alignment horizontal="center" wrapText="1"/>
      <protection hidden="1"/>
    </xf>
    <xf numFmtId="164" fontId="25" fillId="0" borderId="1" xfId="0" applyNumberFormat="1" applyFont="1" applyBorder="1" applyAlignment="1" applyProtection="1">
      <alignment horizontal="left" wrapText="1"/>
      <protection hidden="1"/>
    </xf>
    <xf numFmtId="44" fontId="50" fillId="0" borderId="1" xfId="11" applyFont="1" applyFill="1" applyBorder="1" applyProtection="1"/>
    <xf numFmtId="44" fontId="50" fillId="0" borderId="1" xfId="11" applyFont="1" applyFill="1" applyAlignment="1" applyProtection="1">
      <alignment horizontal="center"/>
    </xf>
    <xf numFmtId="0" fontId="50" fillId="0" borderId="1" xfId="4" applyFont="1" applyFill="1" applyAlignment="1" applyProtection="1">
      <alignment horizontal="right"/>
    </xf>
    <xf numFmtId="164" fontId="51" fillId="0" borderId="1" xfId="11" applyNumberFormat="1" applyFont="1" applyFill="1" applyBorder="1" applyProtection="1"/>
    <xf numFmtId="164" fontId="25" fillId="0" borderId="1" xfId="0" applyNumberFormat="1" applyFont="1" applyBorder="1" applyProtection="1">
      <protection hidden="1"/>
    </xf>
    <xf numFmtId="164" fontId="11" fillId="0" borderId="0" xfId="1" applyNumberFormat="1" applyFont="1"/>
    <xf numFmtId="9" fontId="11" fillId="0" borderId="28" xfId="0" applyNumberFormat="1" applyFont="1" applyBorder="1" applyAlignment="1" applyProtection="1">
      <alignment wrapText="1"/>
      <protection hidden="1"/>
    </xf>
    <xf numFmtId="0" fontId="15" fillId="0" borderId="0" xfId="0" applyFont="1" applyAlignment="1">
      <alignment wrapText="1"/>
    </xf>
    <xf numFmtId="0" fontId="11" fillId="0" borderId="18" xfId="0" applyFont="1" applyBorder="1" applyAlignment="1" applyProtection="1">
      <alignment horizontal="left"/>
      <protection hidden="1"/>
    </xf>
    <xf numFmtId="164" fontId="11" fillId="0" borderId="77" xfId="0" applyNumberFormat="1" applyFont="1" applyBorder="1" applyAlignment="1" applyProtection="1">
      <alignment horizontal="left"/>
      <protection hidden="1"/>
    </xf>
    <xf numFmtId="0" fontId="11" fillId="0" borderId="18" xfId="0" applyFont="1" applyBorder="1" applyProtection="1">
      <protection hidden="1"/>
    </xf>
    <xf numFmtId="0" fontId="11" fillId="0" borderId="18" xfId="0" applyFont="1" applyBorder="1" applyAlignment="1" applyProtection="1">
      <alignment horizontal="left" wrapText="1"/>
      <protection hidden="1"/>
    </xf>
    <xf numFmtId="164" fontId="11" fillId="0" borderId="77" xfId="0" applyNumberFormat="1" applyFont="1" applyBorder="1" applyProtection="1">
      <protection hidden="1"/>
    </xf>
    <xf numFmtId="165" fontId="11" fillId="0" borderId="77" xfId="3" applyNumberFormat="1" applyFont="1" applyFill="1" applyBorder="1" applyProtection="1">
      <protection hidden="1"/>
    </xf>
    <xf numFmtId="0" fontId="11" fillId="0" borderId="42" xfId="0" applyFont="1" applyBorder="1" applyProtection="1">
      <protection hidden="1"/>
    </xf>
    <xf numFmtId="164" fontId="11" fillId="0" borderId="85" xfId="0" applyNumberFormat="1" applyFont="1" applyBorder="1" applyProtection="1">
      <protection hidden="1"/>
    </xf>
    <xf numFmtId="164" fontId="11" fillId="0" borderId="20" xfId="1" applyNumberFormat="1" applyFont="1" applyFill="1" applyBorder="1" applyAlignment="1" applyProtection="1">
      <alignment horizontal="left"/>
      <protection hidden="1"/>
    </xf>
    <xf numFmtId="0" fontId="11" fillId="0" borderId="84" xfId="0" applyFont="1" applyBorder="1" applyAlignment="1" applyProtection="1">
      <alignment horizontal="left"/>
      <protection hidden="1"/>
    </xf>
    <xf numFmtId="164" fontId="11" fillId="0" borderId="25" xfId="1" applyNumberFormat="1" applyFont="1" applyFill="1" applyBorder="1" applyAlignment="1" applyProtection="1">
      <alignment horizontal="left"/>
      <protection hidden="1"/>
    </xf>
    <xf numFmtId="0" fontId="13" fillId="0" borderId="62" xfId="0" applyFont="1" applyBorder="1"/>
    <xf numFmtId="0" fontId="11" fillId="0" borderId="62" xfId="0" applyFont="1" applyBorder="1"/>
    <xf numFmtId="44" fontId="11" fillId="0" borderId="46" xfId="1" applyFont="1" applyFill="1" applyBorder="1" applyAlignment="1" applyProtection="1">
      <alignment horizontal="left"/>
      <protection hidden="1"/>
    </xf>
    <xf numFmtId="0" fontId="11" fillId="0" borderId="46" xfId="0" applyFont="1" applyBorder="1" applyProtection="1">
      <protection hidden="1"/>
    </xf>
    <xf numFmtId="44" fontId="11" fillId="0" borderId="46" xfId="1" applyFont="1" applyFill="1" applyBorder="1" applyProtection="1">
      <protection hidden="1"/>
    </xf>
    <xf numFmtId="0" fontId="11" fillId="0" borderId="46" xfId="0" applyFont="1" applyBorder="1" applyAlignment="1" applyProtection="1">
      <alignment horizontal="left" wrapText="1"/>
      <protection hidden="1"/>
    </xf>
    <xf numFmtId="44" fontId="11" fillId="0" borderId="46" xfId="0" applyNumberFormat="1" applyFont="1" applyBorder="1" applyAlignment="1" applyProtection="1">
      <alignment horizontal="left" wrapText="1"/>
      <protection hidden="1"/>
    </xf>
    <xf numFmtId="165" fontId="11" fillId="0" borderId="46" xfId="3" applyNumberFormat="1" applyFont="1" applyFill="1" applyBorder="1" applyProtection="1">
      <protection hidden="1"/>
    </xf>
    <xf numFmtId="0" fontId="11" fillId="0" borderId="18" xfId="1" applyNumberFormat="1" applyFont="1" applyFill="1" applyBorder="1" applyAlignment="1" applyProtection="1">
      <alignment horizontal="left"/>
      <protection hidden="1"/>
    </xf>
    <xf numFmtId="168" fontId="11" fillId="0" borderId="46" xfId="1" applyNumberFormat="1" applyFont="1" applyFill="1" applyBorder="1" applyAlignment="1" applyProtection="1">
      <alignment horizontal="left"/>
      <protection hidden="1"/>
    </xf>
    <xf numFmtId="164" fontId="11" fillId="0" borderId="62" xfId="0" applyNumberFormat="1" applyFont="1" applyBorder="1"/>
    <xf numFmtId="0" fontId="12" fillId="0" borderId="1" xfId="0" applyFont="1" applyBorder="1" applyAlignment="1" applyProtection="1">
      <alignment horizontal="center"/>
      <protection hidden="1"/>
    </xf>
    <xf numFmtId="165" fontId="15" fillId="0" borderId="1" xfId="3" applyNumberFormat="1" applyFont="1" applyBorder="1" applyProtection="1"/>
    <xf numFmtId="164" fontId="13" fillId="0" borderId="46" xfId="0" applyNumberFormat="1" applyFont="1" applyBorder="1" applyProtection="1">
      <protection hidden="1"/>
    </xf>
    <xf numFmtId="164" fontId="23" fillId="0" borderId="54" xfId="1" applyNumberFormat="1" applyFont="1" applyFill="1" applyBorder="1" applyAlignment="1" applyProtection="1">
      <alignment horizontal="right"/>
      <protection hidden="1"/>
    </xf>
    <xf numFmtId="165" fontId="23" fillId="0" borderId="45" xfId="0" applyNumberFormat="1" applyFont="1" applyBorder="1" applyAlignment="1" applyProtection="1">
      <alignment horizontal="right"/>
      <protection hidden="1"/>
    </xf>
    <xf numFmtId="0" fontId="51" fillId="0" borderId="46" xfId="4" applyFont="1" applyFill="1" applyBorder="1" applyAlignment="1" applyProtection="1">
      <alignment wrapText="1"/>
    </xf>
    <xf numFmtId="166" fontId="51" fillId="11" borderId="46" xfId="4" applyNumberFormat="1" applyFont="1" applyFill="1" applyBorder="1" applyProtection="1"/>
    <xf numFmtId="44" fontId="51" fillId="11" borderId="46" xfId="11" applyFont="1" applyFill="1" applyBorder="1" applyProtection="1"/>
    <xf numFmtId="0" fontId="51" fillId="11" borderId="46" xfId="4" applyFont="1" applyFill="1" applyBorder="1" applyProtection="1"/>
    <xf numFmtId="166" fontId="51" fillId="0" borderId="1" xfId="2" applyNumberFormat="1" applyFont="1" applyFill="1" applyBorder="1" applyProtection="1"/>
    <xf numFmtId="44" fontId="51" fillId="0" borderId="1" xfId="1" applyFont="1" applyFill="1" applyBorder="1" applyProtection="1"/>
    <xf numFmtId="0" fontId="50" fillId="0" borderId="1" xfId="4" applyFont="1" applyFill="1" applyAlignment="1" applyProtection="1">
      <alignment horizontal="center" wrapText="1"/>
    </xf>
    <xf numFmtId="0" fontId="50" fillId="0" borderId="46" xfId="4" applyFont="1" applyFill="1" applyBorder="1" applyProtection="1"/>
    <xf numFmtId="9" fontId="50" fillId="0" borderId="1" xfId="3" applyFont="1" applyFill="1" applyBorder="1" applyAlignment="1" applyProtection="1">
      <alignment horizontal="center" wrapText="1"/>
    </xf>
    <xf numFmtId="0" fontId="18" fillId="20" borderId="46" xfId="0" applyFont="1" applyFill="1" applyBorder="1" applyAlignment="1" applyProtection="1">
      <alignment horizontal="center" wrapText="1"/>
      <protection hidden="1"/>
    </xf>
    <xf numFmtId="0" fontId="26" fillId="0" borderId="0" xfId="0" applyFont="1" applyProtection="1">
      <protection locked="0"/>
    </xf>
    <xf numFmtId="0" fontId="51" fillId="0" borderId="1" xfId="11" applyNumberFormat="1" applyFont="1" applyFill="1" applyBorder="1" applyProtection="1"/>
    <xf numFmtId="0" fontId="50" fillId="0" borderId="1" xfId="11" applyNumberFormat="1" applyFont="1" applyFill="1" applyBorder="1" applyProtection="1"/>
    <xf numFmtId="165" fontId="10" fillId="0" borderId="0" xfId="3" applyNumberFormat="1" applyFont="1" applyFill="1" applyProtection="1"/>
    <xf numFmtId="44" fontId="15" fillId="0" borderId="0" xfId="0" applyNumberFormat="1" applyFont="1"/>
    <xf numFmtId="44" fontId="15" fillId="0" borderId="0" xfId="1" applyFont="1" applyFill="1" applyProtection="1"/>
    <xf numFmtId="165" fontId="11" fillId="0" borderId="46" xfId="0" applyNumberFormat="1" applyFont="1" applyBorder="1" applyProtection="1">
      <protection hidden="1"/>
    </xf>
    <xf numFmtId="0" fontId="13" fillId="0" borderId="46" xfId="0" applyFont="1" applyBorder="1" applyAlignment="1" applyProtection="1">
      <alignment horizontal="left"/>
      <protection hidden="1"/>
    </xf>
    <xf numFmtId="164" fontId="25" fillId="0" borderId="1" xfId="0" applyNumberFormat="1" applyFont="1" applyBorder="1" applyAlignment="1" applyProtection="1">
      <alignment horizontal="center"/>
      <protection hidden="1"/>
    </xf>
    <xf numFmtId="0" fontId="59" fillId="0" borderId="72" xfId="0" applyFont="1" applyBorder="1" applyAlignment="1" applyProtection="1">
      <alignment horizontal="center" wrapText="1"/>
      <protection hidden="1"/>
    </xf>
    <xf numFmtId="10" fontId="50" fillId="0" borderId="1" xfId="13" applyNumberFormat="1" applyFont="1" applyFill="1" applyBorder="1" applyProtection="1"/>
    <xf numFmtId="166" fontId="50" fillId="0" borderId="1" xfId="12" applyNumberFormat="1" applyFont="1" applyFill="1" applyBorder="1" applyProtection="1"/>
    <xf numFmtId="164" fontId="50" fillId="0" borderId="1" xfId="11" applyNumberFormat="1" applyFont="1" applyFill="1" applyBorder="1" applyProtection="1"/>
    <xf numFmtId="164" fontId="51" fillId="11" borderId="46" xfId="11" applyNumberFormat="1" applyFont="1" applyFill="1" applyBorder="1" applyProtection="1"/>
    <xf numFmtId="164" fontId="51" fillId="0" borderId="1" xfId="6" applyNumberFormat="1" applyFont="1" applyFill="1" applyBorder="1" applyProtection="1"/>
    <xf numFmtId="166" fontId="50" fillId="0" borderId="1" xfId="2" applyNumberFormat="1" applyFont="1" applyFill="1" applyBorder="1" applyProtection="1"/>
    <xf numFmtId="164" fontId="50" fillId="0" borderId="1" xfId="1" applyNumberFormat="1" applyFont="1" applyFill="1" applyBorder="1" applyProtection="1"/>
    <xf numFmtId="43" fontId="50" fillId="0" borderId="1" xfId="4" applyNumberFormat="1" applyFont="1" applyFill="1" applyProtection="1"/>
    <xf numFmtId="9" fontId="50" fillId="0" borderId="1" xfId="3" applyFont="1" applyFill="1" applyBorder="1" applyProtection="1"/>
    <xf numFmtId="9" fontId="23" fillId="0" borderId="1" xfId="3" applyFont="1" applyFill="1" applyBorder="1" applyProtection="1"/>
    <xf numFmtId="0" fontId="18" fillId="0" borderId="46" xfId="0" applyFont="1" applyBorder="1" applyAlignment="1" applyProtection="1">
      <alignment horizontal="center" wrapText="1"/>
      <protection hidden="1"/>
    </xf>
    <xf numFmtId="0" fontId="23" fillId="0" borderId="36" xfId="0" applyFont="1" applyBorder="1" applyAlignment="1" applyProtection="1">
      <alignment horizontal="left"/>
      <protection hidden="1"/>
    </xf>
    <xf numFmtId="164" fontId="23" fillId="0" borderId="54" xfId="0" applyNumberFormat="1" applyFont="1" applyBorder="1" applyAlignment="1" applyProtection="1">
      <alignment horizontal="right"/>
      <protection hidden="1"/>
    </xf>
    <xf numFmtId="0" fontId="18" fillId="0" borderId="36" xfId="0" applyFont="1" applyBorder="1" applyAlignment="1">
      <alignment wrapText="1"/>
    </xf>
    <xf numFmtId="0" fontId="25" fillId="0" borderId="36" xfId="0" applyFont="1" applyBorder="1" applyProtection="1">
      <protection locked="0"/>
    </xf>
    <xf numFmtId="0" fontId="25" fillId="0" borderId="39" xfId="0" applyFont="1" applyBorder="1" applyProtection="1">
      <protection locked="0"/>
    </xf>
    <xf numFmtId="0" fontId="25" fillId="0" borderId="40" xfId="0" applyFont="1" applyBorder="1" applyProtection="1">
      <protection locked="0"/>
    </xf>
    <xf numFmtId="0" fontId="25" fillId="0" borderId="41" xfId="0" applyFont="1" applyBorder="1" applyProtection="1">
      <protection locked="0"/>
    </xf>
    <xf numFmtId="164" fontId="11" fillId="7" borderId="62" xfId="6" applyNumberFormat="1" applyFont="1" applyFill="1" applyBorder="1" applyProtection="1">
      <protection locked="0"/>
    </xf>
    <xf numFmtId="0" fontId="50" fillId="0" borderId="1" xfId="4" applyFont="1" applyFill="1" applyAlignment="1" applyProtection="1">
      <alignment horizontal="center"/>
      <protection hidden="1"/>
    </xf>
    <xf numFmtId="164" fontId="23" fillId="0" borderId="46" xfId="1" applyNumberFormat="1" applyFont="1" applyFill="1" applyBorder="1" applyProtection="1">
      <protection hidden="1"/>
    </xf>
    <xf numFmtId="0" fontId="50" fillId="0" borderId="1" xfId="4" applyFont="1" applyFill="1" applyAlignment="1" applyProtection="1">
      <alignment horizontal="center" wrapText="1"/>
      <protection hidden="1"/>
    </xf>
    <xf numFmtId="9" fontId="51" fillId="0" borderId="46" xfId="3" applyFont="1" applyFill="1" applyBorder="1" applyProtection="1">
      <protection hidden="1"/>
    </xf>
    <xf numFmtId="0" fontId="23" fillId="0" borderId="1" xfId="4" applyFont="1" applyFill="1" applyAlignment="1" applyProtection="1">
      <alignment horizontal="center"/>
      <protection hidden="1"/>
    </xf>
    <xf numFmtId="0" fontId="29" fillId="0" borderId="1" xfId="14" applyFont="1"/>
    <xf numFmtId="0" fontId="29" fillId="0" borderId="29" xfId="14" applyFont="1" applyBorder="1"/>
    <xf numFmtId="0" fontId="28" fillId="5" borderId="6" xfId="14" applyFont="1" applyFill="1" applyBorder="1" applyAlignment="1">
      <alignment horizontal="center"/>
    </xf>
    <xf numFmtId="164" fontId="28" fillId="0" borderId="1" xfId="6" applyNumberFormat="1" applyFont="1" applyAlignment="1" applyProtection="1"/>
    <xf numFmtId="0" fontId="2" fillId="0" borderId="1" xfId="14" applyFont="1"/>
    <xf numFmtId="0" fontId="23" fillId="0" borderId="1" xfId="14" applyFont="1"/>
    <xf numFmtId="164" fontId="2" fillId="0" borderId="1" xfId="6" applyNumberFormat="1" applyFont="1" applyAlignment="1" applyProtection="1"/>
    <xf numFmtId="49" fontId="29" fillId="0" borderId="1" xfId="14" applyNumberFormat="1" applyFont="1"/>
    <xf numFmtId="164" fontId="28" fillId="0" borderId="1" xfId="6" applyNumberFormat="1" applyFont="1" applyProtection="1"/>
    <xf numFmtId="164" fontId="28" fillId="0" borderId="1" xfId="6" applyNumberFormat="1" applyFont="1" applyBorder="1" applyAlignment="1" applyProtection="1"/>
    <xf numFmtId="164" fontId="26" fillId="0" borderId="1" xfId="6" applyNumberFormat="1" applyFont="1" applyFill="1" applyBorder="1" applyAlignment="1" applyProtection="1"/>
    <xf numFmtId="164" fontId="25" fillId="0" borderId="1" xfId="6" applyNumberFormat="1" applyFont="1" applyFill="1" applyBorder="1" applyAlignment="1" applyProtection="1"/>
    <xf numFmtId="0" fontId="14" fillId="0" borderId="6" xfId="15" applyBorder="1" applyAlignment="1">
      <alignment wrapText="1"/>
    </xf>
    <xf numFmtId="0" fontId="25" fillId="0" borderId="1" xfId="14" applyFont="1" applyAlignment="1">
      <alignment horizontal="left" wrapText="1"/>
    </xf>
    <xf numFmtId="0" fontId="23" fillId="0" borderId="1" xfId="14" applyFont="1" applyAlignment="1" applyProtection="1">
      <alignment wrapText="1"/>
      <protection hidden="1"/>
    </xf>
    <xf numFmtId="164" fontId="23" fillId="0" borderId="1" xfId="14" applyNumberFormat="1" applyFont="1" applyProtection="1">
      <protection hidden="1"/>
    </xf>
    <xf numFmtId="0" fontId="34" fillId="0" borderId="1" xfId="14" applyFont="1" applyAlignment="1" applyProtection="1">
      <alignment horizontal="left"/>
      <protection hidden="1"/>
    </xf>
    <xf numFmtId="164" fontId="26" fillId="0" borderId="1" xfId="6" applyNumberFormat="1" applyFont="1" applyProtection="1"/>
    <xf numFmtId="0" fontId="34" fillId="0" borderId="1" xfId="14" applyFont="1" applyAlignment="1" applyProtection="1">
      <alignment horizontal="center"/>
      <protection hidden="1"/>
    </xf>
    <xf numFmtId="0" fontId="23" fillId="0" borderId="46" xfId="14" applyFont="1" applyBorder="1"/>
    <xf numFmtId="164" fontId="26" fillId="0" borderId="1" xfId="6" applyNumberFormat="1" applyFont="1" applyAlignment="1" applyProtection="1"/>
    <xf numFmtId="164" fontId="60" fillId="0" borderId="1" xfId="6" applyNumberFormat="1" applyFont="1" applyAlignment="1" applyProtection="1"/>
    <xf numFmtId="0" fontId="34" fillId="0" borderId="46" xfId="14" applyFont="1" applyBorder="1" applyAlignment="1" applyProtection="1">
      <alignment horizontal="left"/>
      <protection hidden="1"/>
    </xf>
    <xf numFmtId="0" fontId="34" fillId="0" borderId="46" xfId="14" applyFont="1" applyBorder="1" applyAlignment="1" applyProtection="1">
      <alignment horizontal="center"/>
      <protection hidden="1"/>
    </xf>
    <xf numFmtId="164" fontId="23" fillId="0" borderId="46" xfId="6" applyNumberFormat="1" applyFont="1" applyFill="1" applyBorder="1" applyProtection="1"/>
    <xf numFmtId="164" fontId="23" fillId="0" borderId="46" xfId="6" applyNumberFormat="1" applyFont="1" applyFill="1" applyBorder="1" applyProtection="1">
      <protection hidden="1"/>
    </xf>
    <xf numFmtId="0" fontId="23" fillId="0" borderId="46" xfId="14" applyFont="1" applyBorder="1" applyProtection="1">
      <protection hidden="1"/>
    </xf>
    <xf numFmtId="0" fontId="29" fillId="0" borderId="0" xfId="0" applyFont="1" applyAlignment="1" applyProtection="1">
      <alignment horizontal="left"/>
      <protection hidden="1"/>
    </xf>
    <xf numFmtId="164" fontId="18" fillId="0" borderId="1" xfId="0" applyNumberFormat="1" applyFont="1" applyBorder="1" applyAlignment="1" applyProtection="1">
      <alignment horizontal="center"/>
      <protection hidden="1"/>
    </xf>
    <xf numFmtId="0" fontId="29" fillId="2" borderId="30" xfId="0" applyFont="1" applyFill="1" applyBorder="1" applyProtection="1">
      <protection hidden="1"/>
    </xf>
    <xf numFmtId="0" fontId="29" fillId="0" borderId="36" xfId="0" applyFont="1" applyBorder="1" applyProtection="1">
      <protection hidden="1"/>
    </xf>
    <xf numFmtId="9" fontId="23" fillId="0" borderId="6" xfId="0" applyNumberFormat="1" applyFont="1" applyBorder="1" applyAlignment="1" applyProtection="1">
      <alignment horizontal="right"/>
      <protection hidden="1"/>
    </xf>
    <xf numFmtId="9" fontId="41" fillId="0" borderId="6" xfId="0" applyNumberFormat="1" applyFont="1" applyBorder="1" applyAlignment="1" applyProtection="1">
      <alignment horizontal="right"/>
      <protection hidden="1"/>
    </xf>
    <xf numFmtId="9" fontId="18" fillId="0" borderId="37" xfId="0" applyNumberFormat="1" applyFont="1" applyBorder="1" applyAlignment="1" applyProtection="1">
      <alignment horizontal="center" wrapText="1"/>
      <protection hidden="1"/>
    </xf>
    <xf numFmtId="9" fontId="23" fillId="0" borderId="37" xfId="0" applyNumberFormat="1" applyFont="1" applyBorder="1" applyProtection="1">
      <protection hidden="1"/>
    </xf>
    <xf numFmtId="9" fontId="23" fillId="0" borderId="37" xfId="0" applyNumberFormat="1" applyFont="1" applyBorder="1" applyAlignment="1" applyProtection="1">
      <alignment horizontal="right"/>
      <protection hidden="1"/>
    </xf>
    <xf numFmtId="164" fontId="23" fillId="0" borderId="40" xfId="0" applyNumberFormat="1" applyFont="1" applyBorder="1" applyAlignment="1" applyProtection="1">
      <alignment horizontal="right"/>
      <protection hidden="1"/>
    </xf>
    <xf numFmtId="0" fontId="18" fillId="21" borderId="46" xfId="0" applyFont="1" applyFill="1" applyBorder="1" applyAlignment="1" applyProtection="1">
      <alignment horizontal="center" wrapText="1"/>
      <protection hidden="1"/>
    </xf>
    <xf numFmtId="0" fontId="18" fillId="18" borderId="44" xfId="0" applyFont="1" applyFill="1" applyBorder="1" applyAlignment="1" applyProtection="1">
      <alignment horizontal="center" wrapText="1"/>
      <protection hidden="1"/>
    </xf>
    <xf numFmtId="164" fontId="23" fillId="0" borderId="44" xfId="0" applyNumberFormat="1" applyFont="1" applyBorder="1" applyProtection="1">
      <protection hidden="1"/>
    </xf>
    <xf numFmtId="9" fontId="13" fillId="0" borderId="46" xfId="0" applyNumberFormat="1" applyFont="1" applyBorder="1" applyProtection="1">
      <protection hidden="1"/>
    </xf>
    <xf numFmtId="0" fontId="8" fillId="2" borderId="30" xfId="0" applyFont="1" applyFill="1" applyBorder="1" applyProtection="1">
      <protection hidden="1"/>
    </xf>
    <xf numFmtId="164" fontId="12" fillId="0" borderId="31" xfId="0" applyNumberFormat="1" applyFont="1" applyBorder="1" applyAlignment="1" applyProtection="1">
      <alignment horizontal="right"/>
      <protection hidden="1"/>
    </xf>
    <xf numFmtId="164" fontId="12" fillId="0" borderId="32" xfId="0" applyNumberFormat="1" applyFont="1" applyBorder="1" applyAlignment="1" applyProtection="1">
      <alignment horizontal="right"/>
      <protection hidden="1"/>
    </xf>
    <xf numFmtId="164" fontId="12" fillId="0" borderId="1" xfId="0" applyNumberFormat="1" applyFont="1" applyBorder="1" applyAlignment="1" applyProtection="1">
      <alignment horizontal="right"/>
      <protection hidden="1"/>
    </xf>
    <xf numFmtId="0" fontId="21" fillId="0" borderId="1" xfId="0" applyFont="1" applyBorder="1" applyProtection="1">
      <protection hidden="1"/>
    </xf>
    <xf numFmtId="0" fontId="21" fillId="0" borderId="0" xfId="0" applyFont="1" applyProtection="1">
      <protection hidden="1"/>
    </xf>
    <xf numFmtId="0" fontId="8" fillId="2" borderId="36" xfId="0" applyFont="1" applyFill="1" applyBorder="1" applyProtection="1">
      <protection hidden="1"/>
    </xf>
    <xf numFmtId="164" fontId="12" fillId="0" borderId="37" xfId="0" applyNumberFormat="1" applyFont="1" applyBorder="1" applyAlignment="1" applyProtection="1">
      <alignment horizontal="right"/>
      <protection hidden="1"/>
    </xf>
    <xf numFmtId="0" fontId="13" fillId="0" borderId="1" xfId="0" applyFont="1" applyBorder="1" applyProtection="1">
      <protection hidden="1"/>
    </xf>
    <xf numFmtId="0" fontId="61" fillId="0" borderId="0" xfId="0" applyFont="1" applyProtection="1">
      <protection hidden="1"/>
    </xf>
    <xf numFmtId="0" fontId="8" fillId="0" borderId="17" xfId="0" applyFont="1" applyBorder="1" applyAlignment="1">
      <alignment horizontal="center" wrapText="1"/>
    </xf>
    <xf numFmtId="0" fontId="7" fillId="0" borderId="0" xfId="0" applyFont="1"/>
    <xf numFmtId="0" fontId="62" fillId="0" borderId="0" xfId="0" applyFont="1"/>
    <xf numFmtId="0" fontId="8" fillId="0" borderId="21" xfId="0" applyFont="1" applyBorder="1" applyAlignment="1">
      <alignment horizontal="left" wrapText="1"/>
    </xf>
    <xf numFmtId="0" fontId="8" fillId="0" borderId="11" xfId="0" applyFont="1" applyBorder="1" applyAlignment="1">
      <alignment horizontal="center"/>
    </xf>
    <xf numFmtId="0" fontId="63" fillId="0" borderId="0" xfId="0" applyFont="1"/>
    <xf numFmtId="0" fontId="64" fillId="0" borderId="0" xfId="0" applyFont="1"/>
    <xf numFmtId="0" fontId="29" fillId="0" borderId="30" xfId="0" applyFont="1" applyBorder="1"/>
    <xf numFmtId="9" fontId="53" fillId="0" borderId="31" xfId="3" applyFont="1" applyBorder="1"/>
    <xf numFmtId="0" fontId="65" fillId="0" borderId="32" xfId="0" applyFont="1" applyBorder="1" applyAlignment="1">
      <alignment wrapText="1"/>
    </xf>
    <xf numFmtId="0" fontId="7" fillId="0" borderId="1" xfId="0" applyFont="1" applyBorder="1"/>
    <xf numFmtId="0" fontId="23" fillId="0" borderId="36" xfId="0" applyFont="1" applyBorder="1" applyProtection="1">
      <protection hidden="1"/>
    </xf>
    <xf numFmtId="0" fontId="65" fillId="0" borderId="0" xfId="0" applyFont="1"/>
    <xf numFmtId="0" fontId="39" fillId="0" borderId="0" xfId="0" applyFont="1" applyAlignment="1" applyProtection="1">
      <alignment horizontal="left"/>
      <protection hidden="1"/>
    </xf>
    <xf numFmtId="0" fontId="66" fillId="0" borderId="1" xfId="4" applyFont="1" applyFill="1" applyAlignment="1" applyProtection="1">
      <alignment horizontal="left"/>
    </xf>
    <xf numFmtId="0" fontId="66" fillId="0" borderId="1" xfId="4" applyFont="1" applyFill="1" applyProtection="1"/>
    <xf numFmtId="164" fontId="65" fillId="0" borderId="1" xfId="6" applyNumberFormat="1" applyFont="1" applyAlignment="1" applyProtection="1"/>
    <xf numFmtId="0" fontId="65" fillId="0" borderId="1" xfId="14" applyFont="1"/>
    <xf numFmtId="164" fontId="18" fillId="0" borderId="1" xfId="6" applyNumberFormat="1" applyFont="1" applyAlignment="1" applyProtection="1"/>
    <xf numFmtId="164" fontId="23" fillId="0" borderId="1" xfId="6" applyNumberFormat="1" applyFont="1" applyAlignment="1" applyProtection="1"/>
    <xf numFmtId="164" fontId="29" fillId="0" borderId="1" xfId="6" applyNumberFormat="1" applyFont="1" applyAlignment="1" applyProtection="1"/>
    <xf numFmtId="164" fontId="58" fillId="0" borderId="1" xfId="14" applyNumberFormat="1" applyFont="1" applyAlignment="1" applyProtection="1">
      <alignment horizontal="center"/>
      <protection hidden="1"/>
    </xf>
    <xf numFmtId="164" fontId="29" fillId="0" borderId="1" xfId="14" applyNumberFormat="1" applyFont="1" applyAlignment="1" applyProtection="1">
      <alignment horizontal="center"/>
      <protection hidden="1"/>
    </xf>
    <xf numFmtId="164" fontId="29" fillId="0" borderId="1" xfId="6" applyNumberFormat="1" applyFont="1" applyProtection="1"/>
    <xf numFmtId="164" fontId="28" fillId="0" borderId="1" xfId="0" applyNumberFormat="1" applyFont="1" applyBorder="1" applyAlignment="1" applyProtection="1">
      <alignment horizontal="left" wrapText="1"/>
      <protection locked="0"/>
    </xf>
    <xf numFmtId="164" fontId="23" fillId="0" borderId="1" xfId="6" applyNumberFormat="1" applyFont="1" applyFill="1" applyAlignment="1" applyProtection="1"/>
    <xf numFmtId="0" fontId="11" fillId="11" borderId="46" xfId="0" applyFont="1" applyFill="1" applyBorder="1" applyAlignment="1" applyProtection="1">
      <alignment horizontal="left"/>
      <protection hidden="1"/>
    </xf>
    <xf numFmtId="0" fontId="11" fillId="11" borderId="46" xfId="0" applyFont="1" applyFill="1" applyBorder="1" applyProtection="1">
      <protection hidden="1"/>
    </xf>
    <xf numFmtId="0" fontId="11" fillId="11" borderId="46" xfId="0" applyFont="1" applyFill="1" applyBorder="1" applyAlignment="1" applyProtection="1">
      <alignment horizontal="left" wrapText="1"/>
      <protection hidden="1"/>
    </xf>
    <xf numFmtId="164" fontId="11" fillId="11" borderId="46" xfId="0" applyNumberFormat="1" applyFont="1" applyFill="1" applyBorder="1" applyProtection="1">
      <protection hidden="1"/>
    </xf>
    <xf numFmtId="168" fontId="11" fillId="11" borderId="46" xfId="1" applyNumberFormat="1" applyFont="1" applyFill="1" applyBorder="1" applyAlignment="1" applyProtection="1">
      <alignment horizontal="left"/>
      <protection hidden="1"/>
    </xf>
    <xf numFmtId="0" fontId="13" fillId="11" borderId="46" xfId="0" applyFont="1" applyFill="1" applyBorder="1"/>
    <xf numFmtId="0" fontId="11" fillId="11" borderId="46" xfId="0" applyFont="1" applyFill="1" applyBorder="1"/>
    <xf numFmtId="164" fontId="11" fillId="11" borderId="46" xfId="0" applyNumberFormat="1" applyFont="1" applyFill="1" applyBorder="1"/>
    <xf numFmtId="164" fontId="11" fillId="11" borderId="46" xfId="0" applyNumberFormat="1" applyFont="1" applyFill="1" applyBorder="1" applyAlignment="1" applyProtection="1">
      <alignment horizontal="left"/>
      <protection hidden="1"/>
    </xf>
    <xf numFmtId="164" fontId="13" fillId="11" borderId="46" xfId="0" applyNumberFormat="1" applyFont="1" applyFill="1" applyBorder="1" applyProtection="1">
      <protection hidden="1"/>
    </xf>
    <xf numFmtId="0" fontId="28" fillId="0" borderId="1" xfId="0" applyFont="1" applyBorder="1" applyProtection="1">
      <protection hidden="1"/>
    </xf>
    <xf numFmtId="0" fontId="28" fillId="0" borderId="1" xfId="2" applyNumberFormat="1" applyFont="1" applyBorder="1" applyAlignment="1" applyProtection="1">
      <protection hidden="1"/>
    </xf>
    <xf numFmtId="0" fontId="46" fillId="0" borderId="1" xfId="0" applyFont="1" applyBorder="1" applyProtection="1">
      <protection hidden="1"/>
    </xf>
    <xf numFmtId="164" fontId="68" fillId="0" borderId="1" xfId="6" applyNumberFormat="1" applyFont="1" applyFill="1" applyAlignment="1" applyProtection="1"/>
    <xf numFmtId="164" fontId="23" fillId="0" borderId="46" xfId="6" applyNumberFormat="1" applyFont="1" applyBorder="1" applyProtection="1">
      <protection hidden="1"/>
    </xf>
    <xf numFmtId="164" fontId="23" fillId="0" borderId="46" xfId="14" applyNumberFormat="1" applyFont="1" applyBorder="1" applyProtection="1">
      <protection hidden="1"/>
    </xf>
    <xf numFmtId="164" fontId="51" fillId="0" borderId="46" xfId="4" applyNumberFormat="1" applyFont="1" applyFill="1" applyBorder="1" applyProtection="1">
      <protection hidden="1"/>
    </xf>
    <xf numFmtId="164" fontId="23" fillId="12" borderId="46" xfId="6" applyNumberFormat="1" applyFont="1" applyFill="1" applyBorder="1" applyProtection="1">
      <protection hidden="1"/>
    </xf>
    <xf numFmtId="0" fontId="65" fillId="0" borderId="1" xfId="14" applyFont="1" applyProtection="1">
      <protection hidden="1"/>
    </xf>
    <xf numFmtId="9" fontId="38" fillId="0" borderId="46" xfId="16" applyFont="1" applyFill="1" applyBorder="1" applyProtection="1">
      <protection hidden="1"/>
    </xf>
    <xf numFmtId="9" fontId="23" fillId="12" borderId="46" xfId="14" applyNumberFormat="1" applyFont="1" applyFill="1" applyBorder="1" applyProtection="1">
      <protection hidden="1"/>
    </xf>
    <xf numFmtId="164" fontId="65" fillId="0" borderId="1" xfId="6" applyNumberFormat="1" applyFont="1" applyProtection="1">
      <protection hidden="1"/>
    </xf>
    <xf numFmtId="0" fontId="51" fillId="0" borderId="46" xfId="4" applyFont="1" applyFill="1" applyBorder="1" applyAlignment="1" applyProtection="1">
      <alignment wrapText="1"/>
      <protection hidden="1"/>
    </xf>
    <xf numFmtId="0" fontId="51" fillId="0" borderId="46" xfId="4" applyFont="1" applyFill="1" applyBorder="1" applyProtection="1">
      <protection hidden="1"/>
    </xf>
    <xf numFmtId="0" fontId="23" fillId="0" borderId="6" xfId="14" applyFont="1" applyBorder="1"/>
    <xf numFmtId="0" fontId="34" fillId="0" borderId="46" xfId="14" applyFont="1" applyBorder="1" applyAlignment="1">
      <alignment horizontal="left"/>
    </xf>
    <xf numFmtId="0" fontId="28" fillId="0" borderId="46" xfId="14" applyFont="1" applyBorder="1"/>
    <xf numFmtId="0" fontId="66" fillId="0" borderId="1" xfId="4" applyFont="1" applyFill="1" applyProtection="1">
      <protection hidden="1"/>
    </xf>
    <xf numFmtId="44" fontId="51" fillId="0" borderId="46" xfId="1" applyFont="1" applyFill="1" applyBorder="1" applyProtection="1">
      <protection hidden="1"/>
    </xf>
    <xf numFmtId="166" fontId="51" fillId="0" borderId="46" xfId="4" applyNumberFormat="1" applyFont="1" applyFill="1" applyBorder="1" applyProtection="1">
      <protection hidden="1"/>
    </xf>
    <xf numFmtId="166" fontId="51" fillId="0" borderId="1" xfId="2" applyNumberFormat="1" applyFont="1" applyFill="1" applyBorder="1" applyProtection="1">
      <protection hidden="1"/>
    </xf>
    <xf numFmtId="43" fontId="51" fillId="0" borderId="1" xfId="2" applyFont="1" applyFill="1" applyBorder="1" applyProtection="1">
      <protection hidden="1"/>
    </xf>
    <xf numFmtId="0" fontId="50" fillId="0" borderId="46" xfId="4" applyFont="1" applyFill="1" applyBorder="1" applyProtection="1">
      <protection hidden="1"/>
    </xf>
    <xf numFmtId="164" fontId="50" fillId="0" borderId="46" xfId="4" applyNumberFormat="1" applyFont="1" applyFill="1" applyBorder="1" applyProtection="1">
      <protection hidden="1"/>
    </xf>
    <xf numFmtId="44" fontId="50" fillId="0" borderId="46" xfId="1" applyFont="1" applyFill="1" applyBorder="1" applyProtection="1">
      <protection hidden="1"/>
    </xf>
    <xf numFmtId="166" fontId="50" fillId="0" borderId="1" xfId="2" applyNumberFormat="1" applyFont="1" applyFill="1" applyBorder="1" applyProtection="1">
      <protection hidden="1"/>
    </xf>
    <xf numFmtId="43" fontId="23" fillId="0" borderId="1" xfId="2" applyFont="1" applyFill="1" applyBorder="1" applyProtection="1">
      <protection hidden="1"/>
    </xf>
    <xf numFmtId="0" fontId="50" fillId="19" borderId="46" xfId="4" applyFont="1" applyFill="1" applyBorder="1" applyProtection="1">
      <protection hidden="1"/>
    </xf>
    <xf numFmtId="164" fontId="50" fillId="19" borderId="46" xfId="4" applyNumberFormat="1" applyFont="1" applyFill="1" applyBorder="1" applyProtection="1">
      <protection hidden="1"/>
    </xf>
    <xf numFmtId="44" fontId="50" fillId="19" borderId="46" xfId="1" applyFont="1" applyFill="1" applyBorder="1" applyProtection="1">
      <protection hidden="1"/>
    </xf>
    <xf numFmtId="43" fontId="50" fillId="18" borderId="46" xfId="4" applyNumberFormat="1" applyFont="1" applyFill="1" applyBorder="1" applyProtection="1">
      <protection hidden="1"/>
    </xf>
    <xf numFmtId="0" fontId="51" fillId="0" borderId="1" xfId="4" applyFont="1" applyFill="1" applyProtection="1">
      <protection hidden="1"/>
    </xf>
    <xf numFmtId="0" fontId="50" fillId="0" borderId="1" xfId="4" applyFont="1" applyFill="1" applyProtection="1">
      <protection hidden="1"/>
    </xf>
    <xf numFmtId="43" fontId="50" fillId="19" borderId="46" xfId="4" applyNumberFormat="1" applyFont="1" applyFill="1" applyBorder="1" applyProtection="1">
      <protection hidden="1"/>
    </xf>
    <xf numFmtId="166" fontId="50" fillId="0" borderId="46" xfId="2" applyNumberFormat="1" applyFont="1" applyFill="1" applyBorder="1" applyProtection="1">
      <protection hidden="1"/>
    </xf>
    <xf numFmtId="0" fontId="51" fillId="18" borderId="46" xfId="4" applyFont="1" applyFill="1" applyBorder="1" applyProtection="1">
      <protection hidden="1"/>
    </xf>
    <xf numFmtId="164" fontId="51" fillId="18" borderId="46" xfId="4" applyNumberFormat="1" applyFont="1" applyFill="1" applyBorder="1" applyProtection="1">
      <protection hidden="1"/>
    </xf>
    <xf numFmtId="44" fontId="51" fillId="18" borderId="46" xfId="1" applyFont="1" applyFill="1" applyBorder="1" applyProtection="1">
      <protection hidden="1"/>
    </xf>
    <xf numFmtId="43" fontId="51" fillId="18" borderId="46" xfId="4" applyNumberFormat="1" applyFont="1" applyFill="1" applyBorder="1" applyProtection="1">
      <protection hidden="1"/>
    </xf>
    <xf numFmtId="166" fontId="50" fillId="0" borderId="46" xfId="4" applyNumberFormat="1" applyFont="1" applyFill="1" applyBorder="1" applyProtection="1">
      <protection hidden="1"/>
    </xf>
    <xf numFmtId="0" fontId="25" fillId="0" borderId="1" xfId="4" applyFont="1" applyFill="1" applyProtection="1">
      <protection hidden="1"/>
    </xf>
    <xf numFmtId="164" fontId="51" fillId="0" borderId="1" xfId="11" applyNumberFormat="1" applyFont="1" applyFill="1" applyBorder="1" applyProtection="1">
      <protection hidden="1"/>
    </xf>
    <xf numFmtId="0" fontId="29" fillId="0" borderId="1" xfId="4" applyFont="1" applyFill="1" applyAlignment="1" applyProtection="1">
      <alignment horizontal="left"/>
      <protection hidden="1"/>
    </xf>
    <xf numFmtId="0" fontId="23" fillId="0" borderId="1" xfId="4" applyFont="1" applyFill="1" applyAlignment="1" applyProtection="1">
      <alignment horizontal="center" wrapText="1"/>
      <protection hidden="1"/>
    </xf>
    <xf numFmtId="164" fontId="51" fillId="0" borderId="46" xfId="3" applyNumberFormat="1" applyFont="1" applyFill="1" applyBorder="1" applyProtection="1">
      <protection hidden="1"/>
    </xf>
    <xf numFmtId="9" fontId="50" fillId="0" borderId="46" xfId="4" applyNumberFormat="1" applyFont="1" applyFill="1" applyBorder="1" applyProtection="1">
      <protection hidden="1"/>
    </xf>
    <xf numFmtId="164" fontId="51" fillId="0" borderId="1" xfId="11" applyNumberFormat="1" applyFont="1" applyFill="1" applyProtection="1">
      <protection hidden="1"/>
    </xf>
    <xf numFmtId="166" fontId="51" fillId="0" borderId="46" xfId="2" applyNumberFormat="1" applyFont="1" applyFill="1" applyBorder="1" applyProtection="1">
      <protection hidden="1"/>
    </xf>
    <xf numFmtId="164" fontId="51" fillId="0" borderId="46" xfId="1" applyNumberFormat="1" applyFont="1" applyFill="1" applyBorder="1" applyProtection="1">
      <protection hidden="1"/>
    </xf>
    <xf numFmtId="0" fontId="51" fillId="0" borderId="62" xfId="4" applyFont="1" applyFill="1" applyBorder="1" applyAlignment="1" applyProtection="1">
      <alignment horizontal="left" wrapText="1"/>
      <protection hidden="1"/>
    </xf>
    <xf numFmtId="9" fontId="51" fillId="0" borderId="46" xfId="3" applyFont="1" applyFill="1" applyBorder="1" applyAlignment="1" applyProtection="1">
      <alignment horizontal="right" wrapText="1"/>
      <protection hidden="1"/>
    </xf>
    <xf numFmtId="0" fontId="51" fillId="0" borderId="86" xfId="4" applyFont="1" applyFill="1" applyBorder="1" applyAlignment="1" applyProtection="1">
      <alignment wrapText="1"/>
      <protection hidden="1"/>
    </xf>
    <xf numFmtId="164" fontId="50" fillId="12" borderId="46" xfId="4" applyNumberFormat="1" applyFont="1" applyFill="1" applyBorder="1" applyProtection="1">
      <protection hidden="1"/>
    </xf>
    <xf numFmtId="44" fontId="10" fillId="0" borderId="0" xfId="0" applyNumberFormat="1" applyFont="1" applyProtection="1">
      <protection hidden="1"/>
    </xf>
    <xf numFmtId="164" fontId="50" fillId="0" borderId="1" xfId="11" applyNumberFormat="1" applyFont="1" applyFill="1" applyAlignment="1" applyProtection="1">
      <alignment horizontal="center"/>
      <protection hidden="1"/>
    </xf>
    <xf numFmtId="10" fontId="50" fillId="0" borderId="1" xfId="13" applyNumberFormat="1" applyFont="1" applyFill="1" applyBorder="1" applyProtection="1">
      <protection hidden="1"/>
    </xf>
    <xf numFmtId="0" fontId="26" fillId="0" borderId="1" xfId="4" applyFont="1" applyFill="1" applyProtection="1">
      <protection hidden="1"/>
    </xf>
    <xf numFmtId="0" fontId="52" fillId="0" borderId="1" xfId="4" applyFont="1" applyFill="1" applyProtection="1">
      <protection hidden="1"/>
    </xf>
    <xf numFmtId="10" fontId="50" fillId="0" borderId="46" xfId="13" applyNumberFormat="1" applyFont="1" applyFill="1" applyBorder="1" applyProtection="1">
      <protection hidden="1"/>
    </xf>
    <xf numFmtId="164" fontId="50" fillId="0" borderId="1" xfId="11" applyNumberFormat="1" applyFont="1" applyFill="1" applyProtection="1">
      <protection hidden="1"/>
    </xf>
    <xf numFmtId="44" fontId="51" fillId="0" borderId="46" xfId="11" applyFont="1" applyFill="1" applyBorder="1" applyProtection="1">
      <protection hidden="1"/>
    </xf>
    <xf numFmtId="44" fontId="51" fillId="0" borderId="1" xfId="11" applyFont="1" applyFill="1" applyBorder="1" applyProtection="1">
      <protection hidden="1"/>
    </xf>
    <xf numFmtId="44" fontId="50" fillId="0" borderId="1" xfId="11" applyFont="1" applyFill="1" applyBorder="1" applyProtection="1">
      <protection hidden="1"/>
    </xf>
    <xf numFmtId="0" fontId="28" fillId="5" borderId="6" xfId="0" applyFont="1" applyFill="1" applyBorder="1" applyAlignment="1" applyProtection="1">
      <alignment horizontal="center"/>
      <protection hidden="1"/>
    </xf>
    <xf numFmtId="0" fontId="18" fillId="0" borderId="22" xfId="0" applyFont="1" applyBorder="1" applyAlignment="1" applyProtection="1">
      <alignment wrapText="1"/>
      <protection hidden="1"/>
    </xf>
    <xf numFmtId="164" fontId="28" fillId="0" borderId="0" xfId="1" applyNumberFormat="1" applyFont="1" applyAlignment="1" applyProtection="1">
      <protection hidden="1"/>
    </xf>
    <xf numFmtId="0" fontId="65" fillId="0" borderId="0" xfId="0" applyFont="1" applyProtection="1">
      <protection hidden="1"/>
    </xf>
    <xf numFmtId="0" fontId="65" fillId="0" borderId="0" xfId="0" applyFont="1" applyAlignment="1" applyProtection="1">
      <alignment wrapText="1"/>
      <protection hidden="1"/>
    </xf>
    <xf numFmtId="164" fontId="65" fillId="0" borderId="0" xfId="1" applyNumberFormat="1" applyFont="1" applyProtection="1">
      <protection hidden="1"/>
    </xf>
    <xf numFmtId="164" fontId="28" fillId="0" borderId="1" xfId="1" applyNumberFormat="1" applyFont="1" applyBorder="1" applyAlignment="1" applyProtection="1">
      <protection hidden="1"/>
    </xf>
    <xf numFmtId="0" fontId="24" fillId="0" borderId="46" xfId="10" applyFont="1" applyBorder="1" applyProtection="1">
      <protection hidden="1"/>
    </xf>
    <xf numFmtId="0" fontId="16" fillId="0" borderId="1" xfId="10" applyFont="1" applyProtection="1">
      <protection hidden="1"/>
    </xf>
    <xf numFmtId="164" fontId="26" fillId="0" borderId="1" xfId="1" applyNumberFormat="1" applyFont="1" applyFill="1" applyBorder="1" applyAlignment="1" applyProtection="1">
      <protection hidden="1"/>
    </xf>
    <xf numFmtId="164" fontId="25" fillId="0" borderId="1" xfId="1" applyNumberFormat="1" applyFont="1" applyFill="1" applyBorder="1" applyAlignment="1" applyProtection="1">
      <protection hidden="1"/>
    </xf>
    <xf numFmtId="0" fontId="4" fillId="0" borderId="0" xfId="0" applyFont="1" applyProtection="1">
      <protection hidden="1"/>
    </xf>
    <xf numFmtId="164" fontId="28" fillId="0" borderId="0" xfId="1" applyNumberFormat="1" applyFont="1" applyProtection="1">
      <protection hidden="1"/>
    </xf>
    <xf numFmtId="0" fontId="45" fillId="0" borderId="6" xfId="0" applyFont="1" applyBorder="1" applyAlignment="1" applyProtection="1">
      <alignment wrapText="1"/>
      <protection hidden="1"/>
    </xf>
    <xf numFmtId="0" fontId="25" fillId="0" borderId="0" xfId="0" applyFont="1" applyAlignment="1" applyProtection="1">
      <alignment wrapText="1"/>
      <protection hidden="1"/>
    </xf>
    <xf numFmtId="164" fontId="23" fillId="0" borderId="1" xfId="1" applyNumberFormat="1" applyFont="1" applyFill="1" applyBorder="1" applyAlignment="1" applyProtection="1">
      <alignment horizontal="center"/>
      <protection hidden="1"/>
    </xf>
    <xf numFmtId="164" fontId="28" fillId="0" borderId="1" xfId="1" applyNumberFormat="1" applyFont="1" applyFill="1" applyBorder="1" applyAlignment="1" applyProtection="1">
      <protection hidden="1"/>
    </xf>
    <xf numFmtId="166" fontId="38" fillId="0" borderId="1" xfId="0" applyNumberFormat="1" applyFont="1" applyBorder="1" applyProtection="1">
      <protection hidden="1"/>
    </xf>
    <xf numFmtId="0" fontId="28" fillId="0" borderId="1" xfId="14" applyFont="1" applyProtection="1">
      <protection hidden="1"/>
    </xf>
    <xf numFmtId="164" fontId="28" fillId="0" borderId="0" xfId="1" applyNumberFormat="1" applyFont="1" applyFill="1" applyAlignment="1" applyProtection="1">
      <protection hidden="1"/>
    </xf>
    <xf numFmtId="49" fontId="29" fillId="0" borderId="0" xfId="0" applyNumberFormat="1" applyFont="1" applyProtection="1">
      <protection hidden="1"/>
    </xf>
    <xf numFmtId="0" fontId="13" fillId="11" borderId="46" xfId="0" applyFont="1" applyFill="1" applyBorder="1" applyProtection="1">
      <protection hidden="1"/>
    </xf>
    <xf numFmtId="164" fontId="13" fillId="0" borderId="77" xfId="0" applyNumberFormat="1" applyFont="1" applyBorder="1" applyProtection="1">
      <protection hidden="1"/>
    </xf>
    <xf numFmtId="166" fontId="11" fillId="0" borderId="77" xfId="2" applyNumberFormat="1" applyFont="1" applyFill="1" applyBorder="1" applyProtection="1">
      <protection hidden="1"/>
    </xf>
    <xf numFmtId="165" fontId="13" fillId="0" borderId="77" xfId="3" applyNumberFormat="1" applyFont="1" applyFill="1" applyBorder="1" applyProtection="1">
      <protection hidden="1"/>
    </xf>
    <xf numFmtId="164" fontId="11" fillId="0" borderId="46" xfId="1" applyNumberFormat="1" applyFont="1" applyFill="1" applyBorder="1" applyProtection="1">
      <protection hidden="1"/>
    </xf>
    <xf numFmtId="9" fontId="13" fillId="0" borderId="46" xfId="3" applyFont="1" applyFill="1" applyBorder="1" applyProtection="1">
      <protection hidden="1"/>
    </xf>
    <xf numFmtId="9" fontId="11" fillId="0" borderId="0" xfId="0" applyNumberFormat="1" applyFont="1" applyProtection="1">
      <protection hidden="1"/>
    </xf>
    <xf numFmtId="164" fontId="11" fillId="3" borderId="6" xfId="0" applyNumberFormat="1" applyFont="1" applyFill="1" applyBorder="1" applyProtection="1">
      <protection hidden="1"/>
    </xf>
    <xf numFmtId="164" fontId="19" fillId="0" borderId="1" xfId="6" applyNumberFormat="1" applyFont="1" applyFill="1" applyBorder="1" applyAlignment="1" applyProtection="1">
      <alignment horizontal="left"/>
      <protection hidden="1"/>
    </xf>
    <xf numFmtId="166" fontId="38" fillId="0" borderId="68" xfId="2" applyNumberFormat="1" applyFont="1" applyFill="1" applyBorder="1" applyProtection="1">
      <protection hidden="1"/>
    </xf>
    <xf numFmtId="164" fontId="23" fillId="0" borderId="46" xfId="0" applyNumberFormat="1" applyFont="1" applyBorder="1" applyProtection="1">
      <protection hidden="1"/>
    </xf>
    <xf numFmtId="0" fontId="69" fillId="0" borderId="0" xfId="0" applyFont="1" applyProtection="1">
      <protection hidden="1"/>
    </xf>
    <xf numFmtId="44" fontId="50" fillId="0" borderId="1" xfId="11" applyFont="1" applyFill="1" applyAlignment="1" applyProtection="1">
      <alignment horizontal="center"/>
      <protection locked="0"/>
    </xf>
    <xf numFmtId="164" fontId="51" fillId="7" borderId="46" xfId="6" applyNumberFormat="1" applyFont="1" applyFill="1" applyBorder="1" applyProtection="1">
      <protection locked="0"/>
    </xf>
    <xf numFmtId="166" fontId="51" fillId="7" borderId="46" xfId="4" applyNumberFormat="1" applyFont="1" applyFill="1" applyBorder="1" applyProtection="1">
      <protection locked="0"/>
    </xf>
    <xf numFmtId="0" fontId="51" fillId="7" borderId="46" xfId="4" applyFont="1" applyFill="1" applyBorder="1" applyProtection="1">
      <protection locked="0"/>
    </xf>
    <xf numFmtId="164" fontId="14" fillId="7" borderId="6" xfId="6" applyNumberFormat="1" applyFont="1" applyFill="1" applyBorder="1" applyAlignment="1" applyProtection="1">
      <alignment horizontal="right"/>
      <protection locked="0"/>
    </xf>
    <xf numFmtId="0" fontId="29" fillId="0" borderId="1" xfId="14" applyFont="1" applyProtection="1">
      <protection locked="0"/>
    </xf>
    <xf numFmtId="0" fontId="29" fillId="0" borderId="1" xfId="14" applyFont="1" applyProtection="1">
      <protection hidden="1"/>
    </xf>
    <xf numFmtId="0" fontId="67" fillId="0" borderId="1" xfId="14" applyFont="1"/>
    <xf numFmtId="164" fontId="50" fillId="0" borderId="46" xfId="1" applyNumberFormat="1" applyFont="1" applyFill="1" applyBorder="1" applyProtection="1">
      <protection hidden="1"/>
    </xf>
    <xf numFmtId="164" fontId="50" fillId="19" borderId="46" xfId="2" applyNumberFormat="1" applyFont="1" applyFill="1" applyBorder="1" applyProtection="1">
      <protection hidden="1"/>
    </xf>
    <xf numFmtId="164" fontId="51" fillId="19" borderId="46" xfId="2" applyNumberFormat="1" applyFont="1" applyFill="1" applyBorder="1" applyProtection="1">
      <protection hidden="1"/>
    </xf>
    <xf numFmtId="164" fontId="51" fillId="18" borderId="46" xfId="2" applyNumberFormat="1" applyFont="1" applyFill="1" applyBorder="1" applyProtection="1">
      <protection hidden="1"/>
    </xf>
    <xf numFmtId="0" fontId="1" fillId="0" borderId="38" xfId="0" applyFont="1" applyBorder="1" applyAlignment="1" applyProtection="1">
      <alignment wrapText="1"/>
      <protection hidden="1"/>
    </xf>
    <xf numFmtId="0" fontId="26" fillId="0" borderId="36" xfId="0" applyFont="1" applyBorder="1" applyAlignment="1" applyProtection="1">
      <alignment horizontal="left" wrapText="1"/>
      <protection locked="0"/>
    </xf>
    <xf numFmtId="0" fontId="26" fillId="0" borderId="1" xfId="0" applyFont="1" applyBorder="1" applyAlignment="1" applyProtection="1">
      <alignment horizontal="left" wrapText="1"/>
      <protection locked="0"/>
    </xf>
    <xf numFmtId="0" fontId="8" fillId="0" borderId="21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2" fillId="0" borderId="22" xfId="0" applyFont="1" applyBorder="1" applyAlignment="1">
      <alignment horizontal="left" wrapText="1"/>
    </xf>
    <xf numFmtId="0" fontId="10" fillId="0" borderId="24" xfId="0" applyFont="1" applyBorder="1" applyAlignment="1">
      <alignment horizontal="left" wrapText="1"/>
    </xf>
    <xf numFmtId="0" fontId="25" fillId="0" borderId="22" xfId="0" applyFont="1" applyBorder="1" applyAlignment="1" applyProtection="1">
      <alignment horizontal="left" wrapText="1"/>
      <protection hidden="1"/>
    </xf>
    <xf numFmtId="0" fontId="25" fillId="0" borderId="1" xfId="0" applyFont="1" applyBorder="1" applyAlignment="1" applyProtection="1">
      <alignment horizontal="left" wrapText="1"/>
      <protection hidden="1"/>
    </xf>
    <xf numFmtId="0" fontId="34" fillId="0" borderId="1" xfId="14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164" fontId="1" fillId="0" borderId="0" xfId="0" applyNumberFormat="1" applyFont="1" applyProtection="1">
      <protection hidden="1"/>
    </xf>
    <xf numFmtId="164" fontId="1" fillId="0" borderId="1" xfId="0" applyNumberFormat="1" applyFont="1" applyBorder="1" applyProtection="1">
      <protection hidden="1"/>
    </xf>
    <xf numFmtId="0" fontId="1" fillId="0" borderId="1" xfId="0" applyFont="1" applyBorder="1" applyProtection="1">
      <protection hidden="1"/>
    </xf>
    <xf numFmtId="0" fontId="1" fillId="0" borderId="5" xfId="0" applyFont="1" applyBorder="1" applyAlignment="1" applyProtection="1">
      <alignment horizontal="left"/>
      <protection hidden="1"/>
    </xf>
    <xf numFmtId="164" fontId="1" fillId="2" borderId="6" xfId="0" applyNumberFormat="1" applyFont="1" applyFill="1" applyBorder="1" applyAlignment="1" applyProtection="1">
      <alignment horizontal="right"/>
      <protection hidden="1"/>
    </xf>
    <xf numFmtId="9" fontId="1" fillId="0" borderId="6" xfId="0" applyNumberFormat="1" applyFont="1" applyBorder="1" applyAlignment="1" applyProtection="1">
      <alignment horizontal="right"/>
      <protection hidden="1"/>
    </xf>
    <xf numFmtId="165" fontId="1" fillId="0" borderId="6" xfId="0" applyNumberFormat="1" applyFont="1" applyBorder="1" applyProtection="1">
      <protection hidden="1"/>
    </xf>
    <xf numFmtId="9" fontId="1" fillId="0" borderId="7" xfId="0" applyNumberFormat="1" applyFont="1" applyBorder="1" applyProtection="1">
      <protection hidden="1"/>
    </xf>
    <xf numFmtId="164" fontId="1" fillId="0" borderId="6" xfId="0" applyNumberFormat="1" applyFont="1" applyBorder="1" applyAlignment="1" applyProtection="1">
      <alignment horizontal="right"/>
      <protection hidden="1"/>
    </xf>
    <xf numFmtId="0" fontId="1" fillId="0" borderId="0" xfId="0" applyFont="1" applyAlignment="1" applyProtection="1">
      <alignment horizontal="right"/>
      <protection hidden="1"/>
    </xf>
    <xf numFmtId="164" fontId="1" fillId="0" borderId="1" xfId="0" applyNumberFormat="1" applyFont="1" applyBorder="1" applyAlignment="1" applyProtection="1">
      <alignment horizontal="right"/>
      <protection hidden="1"/>
    </xf>
    <xf numFmtId="165" fontId="1" fillId="0" borderId="0" xfId="0" applyNumberFormat="1" applyFont="1" applyProtection="1">
      <protection hidden="1"/>
    </xf>
    <xf numFmtId="0" fontId="1" fillId="0" borderId="33" xfId="0" applyFont="1" applyBorder="1" applyAlignment="1" applyProtection="1">
      <alignment horizontal="left"/>
      <protection hidden="1"/>
    </xf>
    <xf numFmtId="164" fontId="1" fillId="2" borderId="28" xfId="0" applyNumberFormat="1" applyFont="1" applyFill="1" applyBorder="1" applyAlignment="1" applyProtection="1">
      <alignment horizontal="right"/>
      <protection hidden="1"/>
    </xf>
    <xf numFmtId="164" fontId="1" fillId="13" borderId="28" xfId="0" applyNumberFormat="1" applyFont="1" applyFill="1" applyBorder="1" applyAlignment="1" applyProtection="1">
      <alignment horizontal="right"/>
      <protection hidden="1"/>
    </xf>
    <xf numFmtId="164" fontId="1" fillId="0" borderId="28" xfId="0" applyNumberFormat="1" applyFont="1" applyBorder="1" applyAlignment="1" applyProtection="1">
      <alignment horizontal="right"/>
      <protection hidden="1"/>
    </xf>
    <xf numFmtId="9" fontId="1" fillId="0" borderId="28" xfId="0" applyNumberFormat="1" applyFont="1" applyBorder="1" applyAlignment="1" applyProtection="1">
      <alignment horizontal="right"/>
      <protection hidden="1"/>
    </xf>
    <xf numFmtId="165" fontId="1" fillId="0" borderId="75" xfId="0" applyNumberFormat="1" applyFont="1" applyBorder="1" applyProtection="1">
      <protection hidden="1"/>
    </xf>
    <xf numFmtId="9" fontId="1" fillId="11" borderId="73" xfId="0" applyNumberFormat="1" applyFont="1" applyFill="1" applyBorder="1" applyProtection="1">
      <protection hidden="1"/>
    </xf>
    <xf numFmtId="0" fontId="1" fillId="0" borderId="35" xfId="0" applyFont="1" applyBorder="1" applyAlignment="1" applyProtection="1">
      <alignment horizontal="left"/>
      <protection hidden="1"/>
    </xf>
    <xf numFmtId="164" fontId="1" fillId="2" borderId="46" xfId="0" applyNumberFormat="1" applyFont="1" applyFill="1" applyBorder="1" applyAlignment="1" applyProtection="1">
      <alignment horizontal="right"/>
      <protection hidden="1"/>
    </xf>
    <xf numFmtId="164" fontId="1" fillId="13" borderId="46" xfId="0" applyNumberFormat="1" applyFont="1" applyFill="1" applyBorder="1" applyAlignment="1" applyProtection="1">
      <alignment horizontal="right"/>
      <protection hidden="1"/>
    </xf>
    <xf numFmtId="9" fontId="1" fillId="0" borderId="46" xfId="0" applyNumberFormat="1" applyFont="1" applyBorder="1" applyAlignment="1" applyProtection="1">
      <alignment horizontal="right"/>
      <protection hidden="1"/>
    </xf>
    <xf numFmtId="165" fontId="1" fillId="0" borderId="46" xfId="0" applyNumberFormat="1" applyFont="1" applyBorder="1" applyAlignment="1" applyProtection="1">
      <alignment horizontal="right"/>
      <protection hidden="1"/>
    </xf>
    <xf numFmtId="9" fontId="1" fillId="11" borderId="44" xfId="0" applyNumberFormat="1" applyFont="1" applyFill="1" applyBorder="1" applyAlignment="1" applyProtection="1">
      <alignment horizontal="right"/>
      <protection hidden="1"/>
    </xf>
    <xf numFmtId="164" fontId="1" fillId="11" borderId="1" xfId="0" applyNumberFormat="1" applyFont="1" applyFill="1" applyBorder="1" applyAlignment="1" applyProtection="1">
      <alignment horizontal="right"/>
      <protection hidden="1"/>
    </xf>
    <xf numFmtId="164" fontId="1" fillId="13" borderId="1" xfId="0" applyNumberFormat="1" applyFont="1" applyFill="1" applyBorder="1" applyAlignment="1" applyProtection="1">
      <alignment horizontal="right"/>
      <protection hidden="1"/>
    </xf>
    <xf numFmtId="9" fontId="1" fillId="11" borderId="65" xfId="0" applyNumberFormat="1" applyFont="1" applyFill="1" applyBorder="1" applyAlignment="1" applyProtection="1">
      <alignment horizontal="right"/>
      <protection hidden="1"/>
    </xf>
    <xf numFmtId="164" fontId="1" fillId="0" borderId="46" xfId="1" applyNumberFormat="1" applyFont="1" applyFill="1" applyBorder="1" applyAlignment="1" applyProtection="1">
      <alignment horizontal="right"/>
      <protection hidden="1"/>
    </xf>
    <xf numFmtId="164" fontId="1" fillId="11" borderId="46" xfId="1" applyNumberFormat="1" applyFont="1" applyFill="1" applyBorder="1" applyAlignment="1" applyProtection="1">
      <alignment horizontal="right"/>
      <protection hidden="1"/>
    </xf>
    <xf numFmtId="9" fontId="1" fillId="0" borderId="46" xfId="3" applyFont="1" applyFill="1" applyBorder="1" applyAlignment="1" applyProtection="1">
      <alignment horizontal="right"/>
      <protection hidden="1"/>
    </xf>
    <xf numFmtId="165" fontId="1" fillId="0" borderId="46" xfId="3" applyNumberFormat="1" applyFont="1" applyFill="1" applyBorder="1" applyAlignment="1" applyProtection="1">
      <alignment horizontal="right"/>
      <protection hidden="1"/>
    </xf>
    <xf numFmtId="9" fontId="1" fillId="0" borderId="44" xfId="3" applyFont="1" applyFill="1" applyBorder="1" applyAlignment="1" applyProtection="1">
      <alignment horizontal="right"/>
      <protection hidden="1"/>
    </xf>
    <xf numFmtId="164" fontId="1" fillId="16" borderId="46" xfId="1" applyNumberFormat="1" applyFont="1" applyFill="1" applyBorder="1" applyAlignment="1" applyProtection="1">
      <alignment horizontal="right"/>
      <protection hidden="1"/>
    </xf>
    <xf numFmtId="9" fontId="1" fillId="14" borderId="54" xfId="3" applyFont="1" applyFill="1" applyBorder="1" applyAlignment="1" applyProtection="1">
      <alignment horizontal="right"/>
      <protection hidden="1"/>
    </xf>
    <xf numFmtId="9" fontId="1" fillId="11" borderId="65" xfId="3" applyFont="1" applyFill="1" applyBorder="1" applyAlignment="1" applyProtection="1">
      <alignment horizontal="right"/>
      <protection hidden="1"/>
    </xf>
    <xf numFmtId="164" fontId="1" fillId="0" borderId="0" xfId="1" applyNumberFormat="1" applyFont="1" applyProtection="1">
      <protection hidden="1"/>
    </xf>
    <xf numFmtId="0" fontId="1" fillId="0" borderId="71" xfId="0" applyFont="1" applyBorder="1" applyProtection="1">
      <protection hidden="1"/>
    </xf>
    <xf numFmtId="164" fontId="1" fillId="0" borderId="74" xfId="0" applyNumberFormat="1" applyFont="1" applyBorder="1" applyProtection="1">
      <protection hidden="1"/>
    </xf>
    <xf numFmtId="0" fontId="1" fillId="0" borderId="1" xfId="1" applyNumberFormat="1" applyFont="1" applyFill="1" applyBorder="1" applyAlignment="1" applyProtection="1">
      <alignment horizontal="left"/>
      <protection hidden="1"/>
    </xf>
    <xf numFmtId="165" fontId="1" fillId="0" borderId="1" xfId="3" applyNumberFormat="1" applyFont="1" applyFill="1" applyBorder="1" applyProtection="1">
      <protection hidden="1"/>
    </xf>
    <xf numFmtId="164" fontId="1" fillId="0" borderId="1" xfId="1" applyNumberFormat="1" applyFont="1" applyFill="1" applyBorder="1" applyProtection="1">
      <protection hidden="1"/>
    </xf>
    <xf numFmtId="0" fontId="1" fillId="0" borderId="38" xfId="0" applyFont="1" applyBorder="1" applyProtection="1">
      <protection hidden="1"/>
    </xf>
    <xf numFmtId="164" fontId="1" fillId="0" borderId="34" xfId="0" applyNumberFormat="1" applyFont="1" applyBorder="1" applyProtection="1">
      <protection hidden="1"/>
    </xf>
    <xf numFmtId="9" fontId="1" fillId="0" borderId="1" xfId="3" applyFont="1" applyFill="1" applyBorder="1" applyProtection="1">
      <protection hidden="1"/>
    </xf>
    <xf numFmtId="165" fontId="1" fillId="0" borderId="0" xfId="3" applyNumberFormat="1" applyFont="1" applyFill="1" applyProtection="1">
      <protection hidden="1"/>
    </xf>
    <xf numFmtId="9" fontId="1" fillId="0" borderId="34" xfId="0" applyNumberFormat="1" applyFont="1" applyBorder="1" applyProtection="1">
      <protection hidden="1"/>
    </xf>
    <xf numFmtId="164" fontId="1" fillId="0" borderId="34" xfId="1" applyNumberFormat="1" applyFont="1" applyFill="1" applyBorder="1" applyProtection="1">
      <protection hidden="1"/>
    </xf>
    <xf numFmtId="9" fontId="1" fillId="0" borderId="34" xfId="3" applyFont="1" applyFill="1" applyBorder="1" applyProtection="1">
      <protection hidden="1"/>
    </xf>
    <xf numFmtId="9" fontId="1" fillId="0" borderId="34" xfId="0" applyNumberFormat="1" applyFont="1" applyBorder="1" applyAlignment="1" applyProtection="1">
      <alignment horizontal="right"/>
      <protection hidden="1"/>
    </xf>
    <xf numFmtId="0" fontId="1" fillId="0" borderId="36" xfId="0" applyFont="1" applyBorder="1" applyAlignment="1" applyProtection="1">
      <alignment wrapText="1"/>
      <protection hidden="1"/>
    </xf>
    <xf numFmtId="0" fontId="1" fillId="0" borderId="33" xfId="0" applyFont="1" applyBorder="1" applyProtection="1">
      <protection hidden="1"/>
    </xf>
    <xf numFmtId="9" fontId="1" fillId="0" borderId="60" xfId="0" applyNumberFormat="1" applyFont="1" applyBorder="1" applyProtection="1">
      <protection hidden="1"/>
    </xf>
    <xf numFmtId="0" fontId="1" fillId="0" borderId="0" xfId="0" applyFont="1" applyAlignment="1" applyProtection="1">
      <alignment horizontal="center" wrapText="1"/>
      <protection hidden="1"/>
    </xf>
    <xf numFmtId="0" fontId="1" fillId="0" borderId="35" xfId="0" applyFont="1" applyBorder="1" applyProtection="1">
      <protection hidden="1"/>
    </xf>
    <xf numFmtId="9" fontId="1" fillId="0" borderId="44" xfId="0" applyNumberFormat="1" applyFont="1" applyBorder="1" applyProtection="1">
      <protection hidden="1"/>
    </xf>
    <xf numFmtId="165" fontId="1" fillId="0" borderId="44" xfId="3" applyNumberFormat="1" applyFont="1" applyFill="1" applyBorder="1" applyProtection="1">
      <protection hidden="1"/>
    </xf>
    <xf numFmtId="0" fontId="1" fillId="0" borderId="35" xfId="0" applyFont="1" applyBorder="1" applyAlignment="1" applyProtection="1">
      <alignment wrapText="1"/>
      <protection hidden="1"/>
    </xf>
    <xf numFmtId="0" fontId="1" fillId="0" borderId="61" xfId="0" applyFont="1" applyBorder="1" applyProtection="1">
      <protection hidden="1"/>
    </xf>
    <xf numFmtId="165" fontId="1" fillId="0" borderId="65" xfId="3" applyNumberFormat="1" applyFont="1" applyFill="1" applyBorder="1" applyProtection="1">
      <protection hidden="1"/>
    </xf>
    <xf numFmtId="9" fontId="1" fillId="0" borderId="1" xfId="0" applyNumberFormat="1" applyFont="1" applyBorder="1" applyProtection="1">
      <protection hidden="1"/>
    </xf>
    <xf numFmtId="164" fontId="1" fillId="0" borderId="44" xfId="0" applyNumberFormat="1" applyFont="1" applyBorder="1" applyAlignment="1" applyProtection="1">
      <alignment horizontal="right"/>
      <protection hidden="1"/>
    </xf>
    <xf numFmtId="164" fontId="1" fillId="0" borderId="65" xfId="0" applyNumberFormat="1" applyFont="1" applyBorder="1" applyAlignment="1" applyProtection="1">
      <alignment horizontal="right"/>
      <protection hidden="1"/>
    </xf>
    <xf numFmtId="164" fontId="1" fillId="2" borderId="1" xfId="0" applyNumberFormat="1" applyFont="1" applyFill="1" applyBorder="1" applyAlignment="1" applyProtection="1">
      <alignment horizontal="right"/>
      <protection hidden="1"/>
    </xf>
    <xf numFmtId="0" fontId="1" fillId="0" borderId="1" xfId="0" applyFont="1" applyBorder="1" applyAlignment="1" applyProtection="1">
      <alignment horizontal="right"/>
      <protection hidden="1"/>
    </xf>
    <xf numFmtId="164" fontId="1" fillId="2" borderId="31" xfId="0" applyNumberFormat="1" applyFont="1" applyFill="1" applyBorder="1" applyProtection="1">
      <protection hidden="1"/>
    </xf>
    <xf numFmtId="164" fontId="1" fillId="0" borderId="31" xfId="0" applyNumberFormat="1" applyFont="1" applyBorder="1" applyProtection="1">
      <protection hidden="1"/>
    </xf>
    <xf numFmtId="0" fontId="1" fillId="0" borderId="32" xfId="0" applyFont="1" applyBorder="1" applyProtection="1">
      <protection hidden="1"/>
    </xf>
    <xf numFmtId="0" fontId="1" fillId="0" borderId="36" xfId="0" applyFont="1" applyBorder="1" applyAlignment="1" applyProtection="1">
      <alignment horizontal="left"/>
      <protection hidden="1"/>
    </xf>
    <xf numFmtId="0" fontId="1" fillId="0" borderId="38" xfId="0" applyFont="1" applyBorder="1" applyAlignment="1" applyProtection="1">
      <alignment horizontal="left"/>
      <protection hidden="1"/>
    </xf>
    <xf numFmtId="9" fontId="1" fillId="0" borderId="37" xfId="0" applyNumberFormat="1" applyFont="1" applyBorder="1" applyProtection="1">
      <protection hidden="1"/>
    </xf>
    <xf numFmtId="9" fontId="1" fillId="0" borderId="1" xfId="0" applyNumberFormat="1" applyFont="1" applyBorder="1" applyAlignment="1" applyProtection="1">
      <alignment horizontal="right"/>
      <protection hidden="1"/>
    </xf>
    <xf numFmtId="0" fontId="1" fillId="0" borderId="37" xfId="0" applyFont="1" applyBorder="1" applyProtection="1">
      <protection hidden="1"/>
    </xf>
    <xf numFmtId="164" fontId="1" fillId="0" borderId="40" xfId="0" applyNumberFormat="1" applyFont="1" applyBorder="1" applyAlignment="1" applyProtection="1">
      <alignment horizontal="right"/>
      <protection hidden="1"/>
    </xf>
    <xf numFmtId="9" fontId="1" fillId="0" borderId="40" xfId="0" applyNumberFormat="1" applyFont="1" applyBorder="1" applyAlignment="1" applyProtection="1">
      <alignment horizontal="right"/>
      <protection hidden="1"/>
    </xf>
    <xf numFmtId="164" fontId="1" fillId="0" borderId="40" xfId="0" applyNumberFormat="1" applyFont="1" applyBorder="1" applyProtection="1">
      <protection hidden="1"/>
    </xf>
    <xf numFmtId="0" fontId="1" fillId="0" borderId="41" xfId="0" applyFont="1" applyBorder="1" applyProtection="1">
      <protection hidden="1"/>
    </xf>
    <xf numFmtId="0" fontId="1" fillId="0" borderId="0" xfId="0" applyFont="1" applyProtection="1">
      <protection locked="0"/>
    </xf>
    <xf numFmtId="164" fontId="1" fillId="0" borderId="0" xfId="0" applyNumberFormat="1" applyFont="1" applyAlignment="1" applyProtection="1">
      <alignment horizontal="right"/>
      <protection locked="0"/>
    </xf>
    <xf numFmtId="0" fontId="1" fillId="0" borderId="47" xfId="0" applyFont="1" applyBorder="1"/>
    <xf numFmtId="0" fontId="1" fillId="0" borderId="42" xfId="0" applyFont="1" applyBorder="1"/>
    <xf numFmtId="0" fontId="1" fillId="0" borderId="50" xfId="0" applyFont="1" applyBorder="1"/>
    <xf numFmtId="0" fontId="1" fillId="0" borderId="35" xfId="0" applyFont="1" applyBorder="1"/>
    <xf numFmtId="0" fontId="1" fillId="0" borderId="39" xfId="0" applyFont="1" applyBorder="1"/>
    <xf numFmtId="0" fontId="1" fillId="0" borderId="0" xfId="0" applyFont="1"/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44" fontId="1" fillId="0" borderId="1" xfId="0" applyNumberFormat="1" applyFont="1" applyBorder="1" applyProtection="1">
      <protection locked="0"/>
    </xf>
    <xf numFmtId="0" fontId="1" fillId="0" borderId="58" xfId="0" applyFont="1" applyBorder="1"/>
    <xf numFmtId="164" fontId="1" fillId="0" borderId="0" xfId="0" applyNumberFormat="1" applyFont="1" applyProtection="1">
      <protection locked="0"/>
    </xf>
    <xf numFmtId="0" fontId="1" fillId="0" borderId="35" xfId="0" applyFont="1" applyBorder="1" applyAlignment="1">
      <alignment wrapText="1"/>
    </xf>
    <xf numFmtId="0" fontId="1" fillId="0" borderId="77" xfId="0" applyFont="1" applyBorder="1" applyAlignment="1">
      <alignment vertical="top" wrapText="1"/>
    </xf>
    <xf numFmtId="0" fontId="1" fillId="0" borderId="77" xfId="0" applyFont="1" applyBorder="1" applyAlignment="1" applyProtection="1">
      <alignment vertical="top" wrapText="1"/>
      <protection locked="0"/>
    </xf>
    <xf numFmtId="0" fontId="1" fillId="0" borderId="36" xfId="0" applyFont="1" applyBorder="1" applyProtection="1">
      <protection locked="0"/>
    </xf>
    <xf numFmtId="0" fontId="1" fillId="0" borderId="37" xfId="0" applyFont="1" applyBorder="1" applyProtection="1">
      <protection locked="0"/>
    </xf>
    <xf numFmtId="0" fontId="1" fillId="0" borderId="77" xfId="0" applyFont="1" applyBorder="1" applyAlignment="1">
      <alignment wrapText="1"/>
    </xf>
    <xf numFmtId="0" fontId="1" fillId="0" borderId="46" xfId="0" applyFont="1" applyBorder="1" applyAlignment="1">
      <alignment wrapText="1"/>
    </xf>
    <xf numFmtId="0" fontId="1" fillId="0" borderId="77" xfId="0" applyFont="1" applyBorder="1" applyProtection="1">
      <protection locked="0"/>
    </xf>
    <xf numFmtId="164" fontId="1" fillId="7" borderId="46" xfId="6" applyNumberFormat="1" applyFont="1" applyFill="1" applyBorder="1" applyAlignment="1" applyProtection="1">
      <protection locked="0"/>
    </xf>
    <xf numFmtId="0" fontId="1" fillId="9" borderId="77" xfId="0" applyFont="1" applyFill="1" applyBorder="1" applyProtection="1">
      <protection locked="0"/>
    </xf>
    <xf numFmtId="0" fontId="1" fillId="9" borderId="46" xfId="0" applyFont="1" applyFill="1" applyBorder="1" applyProtection="1">
      <protection locked="0"/>
    </xf>
    <xf numFmtId="0" fontId="1" fillId="9" borderId="44" xfId="0" applyFont="1" applyFill="1" applyBorder="1" applyProtection="1">
      <protection locked="0"/>
    </xf>
    <xf numFmtId="0" fontId="1" fillId="0" borderId="38" xfId="0" applyFont="1" applyBorder="1" applyAlignment="1">
      <alignment wrapText="1"/>
    </xf>
    <xf numFmtId="164" fontId="1" fillId="7" borderId="46" xfId="1" applyNumberFormat="1" applyFont="1" applyFill="1" applyBorder="1" applyAlignment="1" applyProtection="1">
      <protection locked="0"/>
    </xf>
    <xf numFmtId="0" fontId="1" fillId="0" borderId="33" xfId="0" applyFont="1" applyBorder="1" applyAlignment="1">
      <alignment wrapText="1"/>
    </xf>
    <xf numFmtId="0" fontId="1" fillId="0" borderId="52" xfId="0" applyFont="1" applyBorder="1" applyAlignment="1">
      <alignment wrapText="1"/>
    </xf>
    <xf numFmtId="0" fontId="1" fillId="11" borderId="1" xfId="0" applyFont="1" applyFill="1" applyBorder="1" applyProtection="1">
      <protection locked="0"/>
    </xf>
    <xf numFmtId="0" fontId="1" fillId="11" borderId="37" xfId="0" applyFont="1" applyFill="1" applyBorder="1" applyProtection="1">
      <protection locked="0"/>
    </xf>
    <xf numFmtId="0" fontId="1" fillId="0" borderId="20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1" fillId="11" borderId="77" xfId="0" applyFont="1" applyFill="1" applyBorder="1" applyProtection="1">
      <protection locked="0"/>
    </xf>
    <xf numFmtId="0" fontId="1" fillId="11" borderId="46" xfId="0" applyFont="1" applyFill="1" applyBorder="1" applyProtection="1">
      <protection locked="0"/>
    </xf>
    <xf numFmtId="0" fontId="1" fillId="11" borderId="44" xfId="0" applyFont="1" applyFill="1" applyBorder="1" applyProtection="1">
      <protection locked="0"/>
    </xf>
    <xf numFmtId="0" fontId="1" fillId="0" borderId="20" xfId="0" applyFont="1" applyBorder="1"/>
    <xf numFmtId="164" fontId="1" fillId="0" borderId="46" xfId="0" applyNumberFormat="1" applyFont="1" applyBorder="1" applyProtection="1">
      <protection hidden="1"/>
    </xf>
    <xf numFmtId="0" fontId="1" fillId="0" borderId="40" xfId="0" applyFont="1" applyBorder="1"/>
    <xf numFmtId="0" fontId="1" fillId="0" borderId="30" xfId="0" applyFont="1" applyBorder="1" applyProtection="1">
      <protection locked="0"/>
    </xf>
    <xf numFmtId="0" fontId="1" fillId="0" borderId="31" xfId="0" applyFont="1" applyBorder="1" applyProtection="1">
      <protection locked="0"/>
    </xf>
    <xf numFmtId="0" fontId="1" fillId="0" borderId="32" xfId="0" applyFont="1" applyBorder="1" applyProtection="1">
      <protection locked="0"/>
    </xf>
    <xf numFmtId="0" fontId="1" fillId="0" borderId="35" xfId="0" applyFont="1" applyBorder="1" applyAlignment="1">
      <alignment vertical="top" wrapText="1"/>
    </xf>
    <xf numFmtId="0" fontId="1" fillId="0" borderId="37" xfId="0" applyFont="1" applyBorder="1"/>
    <xf numFmtId="0" fontId="1" fillId="0" borderId="35" xfId="0" applyFont="1" applyBorder="1" applyProtection="1">
      <protection locked="0"/>
    </xf>
    <xf numFmtId="0" fontId="1" fillId="3" borderId="38" xfId="0" applyFont="1" applyFill="1" applyBorder="1" applyAlignment="1">
      <alignment wrapText="1"/>
    </xf>
    <xf numFmtId="0" fontId="1" fillId="0" borderId="38" xfId="0" applyFont="1" applyBorder="1"/>
    <xf numFmtId="0" fontId="1" fillId="0" borderId="36" xfId="0" applyFont="1" applyBorder="1" applyAlignment="1">
      <alignment wrapText="1"/>
    </xf>
    <xf numFmtId="164" fontId="1" fillId="0" borderId="1" xfId="1" applyNumberFormat="1" applyFont="1" applyFill="1" applyBorder="1" applyAlignment="1">
      <alignment horizontal="right" vertical="center" indent="1"/>
    </xf>
    <xf numFmtId="0" fontId="1" fillId="0" borderId="1" xfId="0" applyFont="1" applyBorder="1" applyAlignment="1">
      <alignment wrapText="1"/>
    </xf>
    <xf numFmtId="164" fontId="1" fillId="7" borderId="46" xfId="1" applyNumberFormat="1" applyFont="1" applyFill="1" applyBorder="1" applyProtection="1">
      <protection locked="0"/>
    </xf>
    <xf numFmtId="164" fontId="1" fillId="0" borderId="46" xfId="1" applyNumberFormat="1" applyFont="1" applyFill="1" applyBorder="1" applyProtection="1">
      <protection hidden="1"/>
    </xf>
    <xf numFmtId="9" fontId="1" fillId="0" borderId="40" xfId="3" applyFont="1" applyBorder="1"/>
    <xf numFmtId="164" fontId="1" fillId="0" borderId="46" xfId="1" applyNumberFormat="1" applyFont="1" applyBorder="1" applyProtection="1">
      <protection hidden="1"/>
    </xf>
    <xf numFmtId="0" fontId="11" fillId="0" borderId="0" xfId="0" applyFont="1" applyAlignment="1"/>
    <xf numFmtId="0" fontId="24" fillId="0" borderId="24" xfId="0" applyFont="1" applyBorder="1" applyAlignment="1"/>
    <xf numFmtId="0" fontId="24" fillId="0" borderId="51" xfId="0" applyFont="1" applyBorder="1" applyAlignment="1"/>
    <xf numFmtId="0" fontId="24" fillId="0" borderId="46" xfId="0" applyFont="1" applyBorder="1" applyAlignment="1"/>
    <xf numFmtId="0" fontId="24" fillId="0" borderId="44" xfId="0" applyFont="1" applyBorder="1" applyAlignment="1"/>
    <xf numFmtId="0" fontId="1" fillId="0" borderId="1" xfId="0" applyFont="1" applyBorder="1"/>
    <xf numFmtId="164" fontId="1" fillId="0" borderId="0" xfId="1" applyNumberFormat="1" applyFont="1" applyAlignment="1" applyProtection="1">
      <protection hidden="1"/>
    </xf>
    <xf numFmtId="0" fontId="1" fillId="0" borderId="0" xfId="0" applyFont="1" applyAlignment="1" applyProtection="1">
      <alignment wrapText="1"/>
      <protection hidden="1"/>
    </xf>
    <xf numFmtId="0" fontId="1" fillId="0" borderId="6" xfId="0" applyFont="1" applyBorder="1" applyProtection="1">
      <protection hidden="1"/>
    </xf>
    <xf numFmtId="164" fontId="1" fillId="5" borderId="6" xfId="0" applyNumberFormat="1" applyFont="1" applyFill="1" applyBorder="1" applyProtection="1">
      <protection locked="0"/>
    </xf>
    <xf numFmtId="0" fontId="1" fillId="0" borderId="28" xfId="0" applyFont="1" applyBorder="1" applyAlignment="1" applyProtection="1">
      <alignment wrapText="1"/>
      <protection hidden="1"/>
    </xf>
    <xf numFmtId="0" fontId="1" fillId="0" borderId="19" xfId="0" applyFont="1" applyBorder="1" applyProtection="1">
      <protection hidden="1"/>
    </xf>
    <xf numFmtId="0" fontId="1" fillId="0" borderId="46" xfId="0" applyFont="1" applyBorder="1" applyAlignment="1" applyProtection="1">
      <alignment wrapText="1"/>
      <protection hidden="1"/>
    </xf>
    <xf numFmtId="0" fontId="1" fillId="0" borderId="6" xfId="10" applyFont="1" applyBorder="1" applyProtection="1">
      <protection hidden="1"/>
    </xf>
    <xf numFmtId="164" fontId="1" fillId="7" borderId="19" xfId="10" applyNumberFormat="1" applyFont="1" applyFill="1" applyBorder="1" applyProtection="1">
      <protection locked="0"/>
    </xf>
    <xf numFmtId="0" fontId="1" fillId="0" borderId="62" xfId="10" applyFont="1" applyBorder="1" applyProtection="1">
      <protection hidden="1"/>
    </xf>
    <xf numFmtId="0" fontId="1" fillId="3" borderId="6" xfId="0" applyFont="1" applyFill="1" applyBorder="1" applyProtection="1">
      <protection hidden="1"/>
    </xf>
    <xf numFmtId="164" fontId="1" fillId="3" borderId="6" xfId="0" applyNumberFormat="1" applyFont="1" applyFill="1" applyBorder="1" applyProtection="1">
      <protection locked="0"/>
    </xf>
    <xf numFmtId="0" fontId="1" fillId="3" borderId="19" xfId="0" applyFont="1" applyFill="1" applyBorder="1" applyProtection="1">
      <protection hidden="1"/>
    </xf>
    <xf numFmtId="0" fontId="1" fillId="3" borderId="46" xfId="0" applyFont="1" applyFill="1" applyBorder="1" applyAlignment="1" applyProtection="1">
      <alignment wrapText="1"/>
      <protection hidden="1"/>
    </xf>
    <xf numFmtId="164" fontId="1" fillId="5" borderId="6" xfId="6" applyNumberFormat="1" applyFont="1" applyFill="1" applyBorder="1" applyProtection="1">
      <protection locked="0"/>
    </xf>
    <xf numFmtId="164" fontId="1" fillId="10" borderId="6" xfId="0" applyNumberFormat="1" applyFont="1" applyFill="1" applyBorder="1" applyProtection="1">
      <protection locked="0"/>
    </xf>
    <xf numFmtId="0" fontId="1" fillId="0" borderId="53" xfId="0" applyFont="1" applyBorder="1" applyAlignment="1" applyProtection="1">
      <alignment wrapText="1"/>
      <protection hidden="1"/>
    </xf>
    <xf numFmtId="0" fontId="1" fillId="0" borderId="6" xfId="0" applyFont="1" applyBorder="1" applyAlignment="1" applyProtection="1">
      <alignment wrapText="1"/>
      <protection hidden="1"/>
    </xf>
    <xf numFmtId="0" fontId="1" fillId="3" borderId="6" xfId="0" applyFont="1" applyFill="1" applyBorder="1" applyAlignment="1" applyProtection="1">
      <alignment wrapText="1"/>
      <protection hidden="1"/>
    </xf>
    <xf numFmtId="164" fontId="1" fillId="5" borderId="6" xfId="0" applyNumberFormat="1" applyFont="1" applyFill="1" applyBorder="1" applyAlignment="1" applyProtection="1">
      <alignment vertical="top"/>
      <protection locked="0"/>
    </xf>
    <xf numFmtId="164" fontId="1" fillId="0" borderId="6" xfId="0" applyNumberFormat="1" applyFont="1" applyBorder="1" applyProtection="1">
      <protection hidden="1"/>
    </xf>
    <xf numFmtId="164" fontId="1" fillId="0" borderId="6" xfId="0" applyNumberFormat="1" applyFont="1" applyBorder="1" applyAlignment="1" applyProtection="1">
      <alignment vertical="top"/>
      <protection hidden="1"/>
    </xf>
    <xf numFmtId="164" fontId="1" fillId="0" borderId="0" xfId="0" applyNumberFormat="1" applyFont="1" applyAlignment="1" applyProtection="1">
      <alignment wrapText="1"/>
      <protection hidden="1"/>
    </xf>
    <xf numFmtId="49" fontId="1" fillId="0" borderId="6" xfId="0" applyNumberFormat="1" applyFont="1" applyBorder="1" applyAlignment="1" applyProtection="1">
      <alignment horizontal="left"/>
      <protection hidden="1"/>
    </xf>
    <xf numFmtId="164" fontId="1" fillId="0" borderId="0" xfId="0" applyNumberFormat="1" applyFont="1"/>
    <xf numFmtId="43" fontId="1" fillId="0" borderId="0" xfId="0" applyNumberFormat="1" applyFont="1" applyProtection="1">
      <protection hidden="1"/>
    </xf>
    <xf numFmtId="0" fontId="1" fillId="0" borderId="22" xfId="0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164" fontId="1" fillId="0" borderId="1" xfId="1" applyNumberFormat="1" applyFont="1" applyFill="1" applyBorder="1" applyAlignment="1" applyProtection="1">
      <protection hidden="1"/>
    </xf>
    <xf numFmtId="43" fontId="1" fillId="0" borderId="46" xfId="2" applyFont="1" applyFill="1" applyBorder="1" applyAlignment="1" applyProtection="1">
      <protection hidden="1"/>
    </xf>
    <xf numFmtId="43" fontId="1" fillId="0" borderId="1" xfId="2" applyFont="1" applyFill="1" applyBorder="1" applyAlignment="1" applyProtection="1">
      <alignment wrapText="1"/>
      <protection hidden="1"/>
    </xf>
    <xf numFmtId="0" fontId="1" fillId="0" borderId="1" xfId="0" applyFont="1" applyBorder="1" applyAlignment="1" applyProtection="1">
      <alignment wrapText="1"/>
      <protection hidden="1"/>
    </xf>
    <xf numFmtId="166" fontId="1" fillId="0" borderId="1" xfId="2" applyNumberFormat="1" applyFont="1" applyFill="1" applyBorder="1" applyAlignment="1" applyProtection="1">
      <protection hidden="1"/>
    </xf>
    <xf numFmtId="43" fontId="1" fillId="0" borderId="1" xfId="0" applyNumberFormat="1" applyFont="1" applyBorder="1" applyProtection="1">
      <protection hidden="1"/>
    </xf>
    <xf numFmtId="9" fontId="1" fillId="0" borderId="0" xfId="0" applyNumberFormat="1" applyFont="1" applyProtection="1">
      <protection hidden="1"/>
    </xf>
    <xf numFmtId="0" fontId="1" fillId="0" borderId="1" xfId="0" applyFont="1" applyBorder="1" applyAlignment="1" applyProtection="1">
      <alignment horizontal="left"/>
      <protection hidden="1"/>
    </xf>
    <xf numFmtId="164" fontId="1" fillId="0" borderId="0" xfId="1" applyNumberFormat="1" applyFont="1" applyFill="1" applyAlignment="1" applyProtection="1">
      <protection hidden="1"/>
    </xf>
    <xf numFmtId="164" fontId="1" fillId="0" borderId="57" xfId="0" applyNumberFormat="1" applyFont="1" applyBorder="1" applyProtection="1">
      <protection hidden="1"/>
    </xf>
    <xf numFmtId="164" fontId="1" fillId="0" borderId="56" xfId="0" applyNumberFormat="1" applyFont="1" applyBorder="1" applyProtection="1">
      <protection hidden="1"/>
    </xf>
    <xf numFmtId="0" fontId="1" fillId="0" borderId="1" xfId="0" applyFont="1" applyBorder="1" applyAlignment="1" applyProtection="1">
      <alignment horizontal="left" wrapText="1"/>
      <protection hidden="1"/>
    </xf>
    <xf numFmtId="164" fontId="1" fillId="0" borderId="66" xfId="0" applyNumberFormat="1" applyFont="1" applyBorder="1" applyProtection="1">
      <protection hidden="1"/>
    </xf>
    <xf numFmtId="9" fontId="1" fillId="0" borderId="0" xfId="3" applyFont="1" applyFill="1" applyAlignment="1" applyProtection="1">
      <protection hidden="1"/>
    </xf>
    <xf numFmtId="9" fontId="1" fillId="12" borderId="56" xfId="3" applyFont="1" applyFill="1" applyBorder="1" applyAlignment="1" applyProtection="1">
      <protection hidden="1"/>
    </xf>
    <xf numFmtId="9" fontId="1" fillId="0" borderId="0" xfId="3" applyFont="1" applyFill="1" applyAlignment="1" applyProtection="1"/>
    <xf numFmtId="0" fontId="1" fillId="0" borderId="0" xfId="0" applyFont="1" applyAlignment="1">
      <alignment wrapText="1"/>
    </xf>
    <xf numFmtId="164" fontId="1" fillId="0" borderId="0" xfId="1" applyNumberFormat="1" applyFont="1" applyAlignment="1" applyProtection="1"/>
    <xf numFmtId="9" fontId="1" fillId="0" borderId="0" xfId="3" applyFont="1" applyAlignment="1" applyProtection="1"/>
    <xf numFmtId="164" fontId="1" fillId="7" borderId="46" xfId="11" applyNumberFormat="1" applyFont="1" applyFill="1" applyBorder="1" applyProtection="1">
      <protection locked="0"/>
    </xf>
    <xf numFmtId="166" fontId="1" fillId="7" borderId="46" xfId="9" applyNumberFormat="1" applyFont="1" applyFill="1" applyBorder="1" applyProtection="1">
      <protection locked="0"/>
    </xf>
    <xf numFmtId="164" fontId="1" fillId="0" borderId="1" xfId="11" applyNumberFormat="1" applyFont="1" applyFill="1" applyBorder="1" applyProtection="1">
      <protection locked="0"/>
    </xf>
    <xf numFmtId="166" fontId="1" fillId="0" borderId="1" xfId="9" applyNumberFormat="1" applyFont="1" applyFill="1" applyBorder="1" applyProtection="1"/>
    <xf numFmtId="166" fontId="1" fillId="0" borderId="1" xfId="2" applyNumberFormat="1" applyFont="1" applyFill="1" applyBorder="1" applyProtection="1"/>
    <xf numFmtId="166" fontId="1" fillId="7" borderId="46" xfId="12" applyNumberFormat="1" applyFont="1" applyFill="1" applyBorder="1" applyProtection="1">
      <protection locked="0"/>
    </xf>
    <xf numFmtId="164" fontId="1" fillId="0" borderId="46" xfId="11" applyNumberFormat="1" applyFont="1" applyFill="1" applyBorder="1" applyProtection="1">
      <protection hidden="1"/>
    </xf>
    <xf numFmtId="9" fontId="1" fillId="0" borderId="1" xfId="3" applyFont="1" applyFill="1" applyBorder="1" applyProtection="1"/>
    <xf numFmtId="0" fontId="1" fillId="0" borderId="46" xfId="0" applyFont="1" applyBorder="1" applyProtection="1">
      <protection hidden="1"/>
    </xf>
    <xf numFmtId="164" fontId="1" fillId="0" borderId="46" xfId="6" applyNumberFormat="1" applyFont="1" applyFill="1" applyBorder="1" applyProtection="1">
      <protection hidden="1"/>
    </xf>
    <xf numFmtId="9" fontId="1" fillId="0" borderId="46" xfId="3" applyFont="1" applyFill="1" applyBorder="1" applyProtection="1">
      <protection hidden="1"/>
    </xf>
    <xf numFmtId="0" fontId="1" fillId="0" borderId="1" xfId="14" applyFont="1"/>
    <xf numFmtId="164" fontId="1" fillId="0" borderId="1" xfId="6" applyNumberFormat="1" applyFont="1" applyAlignment="1" applyProtection="1"/>
    <xf numFmtId="0" fontId="1" fillId="0" borderId="6" xfId="14" applyFont="1" applyBorder="1"/>
    <xf numFmtId="164" fontId="1" fillId="5" borderId="19" xfId="14" applyNumberFormat="1" applyFont="1" applyFill="1" applyBorder="1" applyProtection="1">
      <protection locked="0"/>
    </xf>
    <xf numFmtId="0" fontId="1" fillId="0" borderId="46" xfId="14" applyFont="1" applyBorder="1"/>
    <xf numFmtId="164" fontId="1" fillId="0" borderId="19" xfId="14" applyNumberFormat="1" applyFont="1" applyBorder="1" applyProtection="1">
      <protection hidden="1"/>
    </xf>
    <xf numFmtId="0" fontId="1" fillId="0" borderId="46" xfId="14" applyFont="1" applyBorder="1" applyProtection="1">
      <protection hidden="1"/>
    </xf>
    <xf numFmtId="0" fontId="1" fillId="3" borderId="6" xfId="14" applyFont="1" applyFill="1" applyBorder="1"/>
    <xf numFmtId="164" fontId="1" fillId="3" borderId="6" xfId="14" applyNumberFormat="1" applyFont="1" applyFill="1" applyBorder="1" applyProtection="1">
      <protection locked="0"/>
    </xf>
    <xf numFmtId="0" fontId="1" fillId="3" borderId="87" xfId="14" applyFont="1" applyFill="1" applyBorder="1"/>
    <xf numFmtId="164" fontId="1" fillId="5" borderId="6" xfId="14" applyNumberFormat="1" applyFont="1" applyFill="1" applyBorder="1" applyProtection="1">
      <protection locked="0"/>
    </xf>
    <xf numFmtId="164" fontId="1" fillId="0" borderId="6" xfId="6" applyNumberFormat="1" applyFont="1" applyFill="1" applyBorder="1" applyProtection="1">
      <protection hidden="1"/>
    </xf>
    <xf numFmtId="0" fontId="1" fillId="3" borderId="19" xfId="14" applyFont="1" applyFill="1" applyBorder="1"/>
    <xf numFmtId="164" fontId="1" fillId="3" borderId="6" xfId="14" applyNumberFormat="1" applyFont="1" applyFill="1" applyBorder="1" applyProtection="1">
      <protection hidden="1"/>
    </xf>
    <xf numFmtId="164" fontId="1" fillId="0" borderId="1" xfId="6" applyNumberFormat="1" applyFont="1" applyProtection="1"/>
    <xf numFmtId="164" fontId="1" fillId="0" borderId="6" xfId="14" applyNumberFormat="1" applyFont="1" applyBorder="1" applyProtection="1">
      <protection hidden="1"/>
    </xf>
    <xf numFmtId="0" fontId="1" fillId="0" borderId="6" xfId="14" applyFont="1" applyBorder="1" applyAlignment="1">
      <alignment wrapText="1"/>
    </xf>
    <xf numFmtId="164" fontId="1" fillId="0" borderId="6" xfId="14" applyNumberFormat="1" applyFont="1" applyBorder="1" applyAlignment="1" applyProtection="1">
      <alignment vertical="top"/>
      <protection hidden="1"/>
    </xf>
    <xf numFmtId="164" fontId="1" fillId="0" borderId="1" xfId="6" applyNumberFormat="1" applyFont="1" applyProtection="1">
      <protection hidden="1"/>
    </xf>
    <xf numFmtId="0" fontId="1" fillId="0" borderId="1" xfId="14" applyFont="1" applyProtection="1">
      <protection hidden="1"/>
    </xf>
    <xf numFmtId="164" fontId="1" fillId="0" borderId="46" xfId="6" applyNumberFormat="1" applyFont="1" applyBorder="1" applyProtection="1">
      <protection hidden="1"/>
    </xf>
    <xf numFmtId="164" fontId="1" fillId="0" borderId="46" xfId="14" applyNumberFormat="1" applyFont="1" applyBorder="1" applyProtection="1">
      <protection hidden="1"/>
    </xf>
    <xf numFmtId="164" fontId="1" fillId="0" borderId="46" xfId="6" applyNumberFormat="1" applyFont="1" applyFill="1" applyBorder="1" applyProtection="1"/>
    <xf numFmtId="164" fontId="1" fillId="7" borderId="46" xfId="6" applyNumberFormat="1" applyFont="1" applyFill="1" applyBorder="1" applyProtection="1">
      <protection locked="0"/>
    </xf>
    <xf numFmtId="164" fontId="1" fillId="0" borderId="1" xfId="6" applyNumberFormat="1" applyFont="1" applyAlignment="1" applyProtection="1">
      <alignment wrapText="1"/>
    </xf>
    <xf numFmtId="164" fontId="1" fillId="0" borderId="1" xfId="6" applyNumberFormat="1" applyFont="1"/>
    <xf numFmtId="164" fontId="1" fillId="0" borderId="1" xfId="14" applyNumberFormat="1" applyFont="1"/>
    <xf numFmtId="0" fontId="1" fillId="0" borderId="46" xfId="14" applyFont="1" applyBorder="1" applyProtection="1">
      <protection locked="0"/>
    </xf>
    <xf numFmtId="0" fontId="1" fillId="0" borderId="1" xfId="14" applyFont="1" applyProtection="1">
      <protection locked="0"/>
    </xf>
    <xf numFmtId="0" fontId="1" fillId="0" borderId="46" xfId="14" quotePrefix="1" applyFont="1" applyBorder="1"/>
    <xf numFmtId="0" fontId="1" fillId="0" borderId="46" xfId="14" applyFont="1" applyBorder="1" applyAlignment="1" applyProtection="1">
      <alignment wrapText="1"/>
      <protection hidden="1"/>
    </xf>
    <xf numFmtId="164" fontId="1" fillId="0" borderId="1" xfId="6" applyNumberFormat="1" applyFont="1" applyFill="1" applyAlignment="1" applyProtection="1"/>
    <xf numFmtId="164" fontId="1" fillId="0" borderId="1" xfId="14" applyNumberFormat="1" applyFont="1" applyProtection="1">
      <protection hidden="1"/>
    </xf>
  </cellXfs>
  <cellStyles count="17">
    <cellStyle name="Comma" xfId="2" builtinId="3"/>
    <cellStyle name="Comma 2" xfId="7" xr:uid="{4A41568B-2C1D-48E6-8FBC-87C5C0E8057E}"/>
    <cellStyle name="Comma 3" xfId="9" xr:uid="{FB11B8B9-54EA-417C-8250-B2BFB4C704BD}"/>
    <cellStyle name="Comma 4" xfId="12" xr:uid="{91F762B9-1D77-46C1-BC9C-B2CAEB39654E}"/>
    <cellStyle name="Currency" xfId="1" builtinId="4"/>
    <cellStyle name="Currency 2" xfId="6" xr:uid="{B2C487C3-2014-4EE9-9C0D-3F76273F2561}"/>
    <cellStyle name="Currency 3" xfId="11" xr:uid="{6C7B889F-A075-4191-8BFD-4EC86BC825FC}"/>
    <cellStyle name="Normal" xfId="0" builtinId="0"/>
    <cellStyle name="Normal 2" xfId="4" xr:uid="{5BE17B99-5B42-44C5-A40A-727647FF40B1}"/>
    <cellStyle name="Normal 3" xfId="5" xr:uid="{6A187924-218E-4DE5-87D6-6BF36624C058}"/>
    <cellStyle name="Normal 4" xfId="8" xr:uid="{037E0223-9953-42C3-8B54-69B0CFA51E37}"/>
    <cellStyle name="Normal 5" xfId="10" xr:uid="{F4DDCED4-BB08-459D-B70B-4950BFC75202}"/>
    <cellStyle name="Normal 6" xfId="14" xr:uid="{C5E47C5C-5370-4840-83CE-535DCFC11383}"/>
    <cellStyle name="Normal 6 2" xfId="15" xr:uid="{73676035-DF6F-4A37-97AD-F3ECC9D9A989}"/>
    <cellStyle name="Percent" xfId="3" builtinId="5"/>
    <cellStyle name="Percent 2" xfId="13" xr:uid="{D8C2143B-5187-4BE7-A901-D6CF17810B40}"/>
    <cellStyle name="Percent 3" xfId="16" xr:uid="{83697623-24C9-463C-9FCF-1821D3CB2C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276225</xdr:colOff>
      <xdr:row>0</xdr:row>
      <xdr:rowOff>145198</xdr:rowOff>
    </xdr:from>
    <xdr:ext cx="1381125" cy="130027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328525" y="145198"/>
          <a:ext cx="1381125" cy="1300278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349933</xdr:colOff>
      <xdr:row>0</xdr:row>
      <xdr:rowOff>142875</xdr:rowOff>
    </xdr:from>
    <xdr:ext cx="1224184" cy="1152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922933" y="142875"/>
          <a:ext cx="1224184" cy="11525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70"/>
  <sheetViews>
    <sheetView tabSelected="1" zoomScaleNormal="100" workbookViewId="0">
      <selection activeCell="D37" sqref="D37"/>
    </sheetView>
  </sheetViews>
  <sheetFormatPr defaultColWidth="12.625" defaultRowHeight="15" customHeight="1"/>
  <cols>
    <col min="1" max="1" width="55" style="336" customWidth="1"/>
    <col min="2" max="2" width="21.5" style="336" customWidth="1"/>
    <col min="3" max="3" width="21.125" style="336" customWidth="1"/>
    <col min="4" max="4" width="20.125" style="336" bestFit="1" customWidth="1"/>
    <col min="5" max="5" width="21.125" style="336" customWidth="1"/>
    <col min="6" max="6" width="15.625" style="336" customWidth="1"/>
    <col min="7" max="7" width="18.25" style="336" customWidth="1"/>
    <col min="8" max="8" width="14.25" style="336" bestFit="1" customWidth="1"/>
    <col min="9" max="9" width="12.625" style="336" customWidth="1"/>
    <col min="10" max="25" width="13.5" style="336" customWidth="1"/>
    <col min="26" max="16384" width="12.625" style="336"/>
  </cols>
  <sheetData>
    <row r="1" spans="1:25" ht="21">
      <c r="A1" s="710" t="s">
        <v>0</v>
      </c>
      <c r="B1" s="337"/>
      <c r="C1" s="337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5"/>
      <c r="O1" s="735"/>
      <c r="P1" s="735"/>
      <c r="Q1" s="735"/>
      <c r="R1" s="735"/>
      <c r="S1" s="735"/>
      <c r="T1" s="735"/>
      <c r="U1" s="735"/>
      <c r="V1" s="735"/>
      <c r="W1" s="735"/>
      <c r="X1" s="735"/>
      <c r="Y1" s="735"/>
    </row>
    <row r="2" spans="1:25" ht="18.75">
      <c r="A2" s="338" t="s">
        <v>1</v>
      </c>
      <c r="B2" s="337"/>
      <c r="C2" s="337"/>
      <c r="D2" s="735"/>
      <c r="E2" s="735"/>
      <c r="F2" s="735"/>
      <c r="G2" s="735"/>
      <c r="H2" s="735"/>
      <c r="I2" s="735"/>
      <c r="J2" s="735"/>
      <c r="K2" s="735"/>
      <c r="L2" s="735"/>
      <c r="M2" s="735"/>
      <c r="N2" s="735"/>
      <c r="O2" s="735"/>
      <c r="P2" s="735"/>
      <c r="Q2" s="735"/>
      <c r="R2" s="735"/>
      <c r="S2" s="735"/>
      <c r="T2" s="735"/>
      <c r="U2" s="735"/>
      <c r="V2" s="735"/>
      <c r="W2" s="735"/>
      <c r="X2" s="735"/>
      <c r="Y2" s="735"/>
    </row>
    <row r="3" spans="1:25" ht="18.75">
      <c r="A3" s="339" t="str">
        <f>+IF('Medicare Data Entry'!B5&gt;0,'Medicare Data Entry'!B5," ")</f>
        <v xml:space="preserve"> </v>
      </c>
      <c r="B3" s="339" t="str">
        <f>IF('Medicare Data Entry'!B6&gt;0,+'Medicare Data Entry'!B6," ")</f>
        <v xml:space="preserve"> </v>
      </c>
      <c r="C3" s="337"/>
      <c r="D3" s="735"/>
      <c r="E3" s="735"/>
      <c r="F3" s="735"/>
      <c r="G3" s="735"/>
      <c r="H3" s="735"/>
      <c r="I3" s="735"/>
      <c r="J3" s="735"/>
      <c r="K3" s="735"/>
      <c r="L3" s="735"/>
      <c r="M3" s="735"/>
      <c r="N3" s="735"/>
      <c r="O3" s="735"/>
      <c r="P3" s="735"/>
      <c r="Q3" s="735"/>
      <c r="R3" s="735"/>
      <c r="S3" s="735"/>
      <c r="T3" s="735"/>
      <c r="U3" s="735"/>
      <c r="V3" s="735"/>
      <c r="W3" s="735"/>
      <c r="X3" s="735"/>
      <c r="Y3" s="735"/>
    </row>
    <row r="4" spans="1:25" ht="18.75">
      <c r="A4" s="339" t="s">
        <v>2</v>
      </c>
      <c r="B4" s="339">
        <f>+'Medicare Data Entry'!B8</f>
        <v>0</v>
      </c>
      <c r="C4" s="340"/>
      <c r="D4" s="735"/>
      <c r="E4" s="735"/>
      <c r="F4" s="735"/>
      <c r="G4" s="735"/>
      <c r="H4" s="735"/>
      <c r="I4" s="735"/>
      <c r="J4" s="735"/>
      <c r="K4" s="735"/>
      <c r="L4" s="735"/>
      <c r="M4" s="735"/>
      <c r="N4" s="735"/>
      <c r="O4" s="735"/>
      <c r="P4" s="735"/>
      <c r="Q4" s="735"/>
      <c r="R4" s="735"/>
      <c r="S4" s="735"/>
      <c r="T4" s="735"/>
      <c r="U4" s="735"/>
      <c r="V4" s="735"/>
      <c r="W4" s="735"/>
      <c r="X4" s="735"/>
      <c r="Y4" s="735"/>
    </row>
    <row r="5" spans="1:25" ht="18.75">
      <c r="A5" s="339"/>
      <c r="B5" s="339"/>
      <c r="C5" s="340"/>
      <c r="D5" s="735"/>
      <c r="E5" s="735"/>
      <c r="F5" s="735"/>
      <c r="G5" s="735"/>
      <c r="H5" s="735"/>
      <c r="I5" s="735"/>
      <c r="J5" s="735"/>
      <c r="K5" s="735"/>
      <c r="L5" s="735"/>
      <c r="M5" s="735"/>
      <c r="N5" s="735"/>
      <c r="O5" s="735"/>
      <c r="P5" s="735"/>
      <c r="Q5" s="735"/>
      <c r="R5" s="735"/>
      <c r="S5" s="735"/>
      <c r="T5" s="735"/>
      <c r="U5" s="735"/>
      <c r="V5" s="735"/>
      <c r="W5" s="735"/>
      <c r="X5" s="735"/>
      <c r="Y5" s="735"/>
    </row>
    <row r="6" spans="1:25" ht="18.75">
      <c r="A6" s="339"/>
      <c r="B6" s="339"/>
      <c r="C6" s="340"/>
      <c r="D6" s="736"/>
      <c r="E6" s="735"/>
      <c r="F6" s="735"/>
      <c r="G6" s="735"/>
      <c r="H6" s="735"/>
      <c r="I6" s="735"/>
      <c r="J6" s="735"/>
      <c r="K6" s="735"/>
      <c r="L6" s="735"/>
      <c r="M6" s="735"/>
      <c r="N6" s="735"/>
      <c r="O6" s="735"/>
      <c r="P6" s="735"/>
      <c r="Q6" s="735"/>
      <c r="R6" s="735"/>
      <c r="S6" s="735"/>
      <c r="T6" s="735"/>
      <c r="U6" s="735"/>
      <c r="V6" s="735"/>
      <c r="W6" s="735"/>
      <c r="X6" s="735"/>
      <c r="Y6" s="735"/>
    </row>
    <row r="7" spans="1:25" ht="19.5" thickBot="1">
      <c r="A7" s="341" t="s">
        <v>3</v>
      </c>
      <c r="B7" s="737"/>
      <c r="C7" s="737"/>
      <c r="D7" s="737"/>
      <c r="E7" s="737"/>
      <c r="F7" s="737"/>
      <c r="G7" s="738"/>
      <c r="H7" s="737"/>
      <c r="I7" s="738"/>
      <c r="J7" s="738"/>
      <c r="K7" s="738"/>
      <c r="L7" s="738"/>
      <c r="M7" s="738"/>
      <c r="N7" s="738"/>
      <c r="O7" s="738"/>
      <c r="P7" s="738"/>
      <c r="Q7" s="738"/>
      <c r="R7" s="738"/>
      <c r="S7" s="738"/>
      <c r="T7" s="738"/>
      <c r="U7" s="738"/>
      <c r="V7" s="738"/>
      <c r="W7" s="738"/>
      <c r="X7" s="738"/>
      <c r="Y7" s="738"/>
    </row>
    <row r="8" spans="1:25" ht="45">
      <c r="A8" s="342"/>
      <c r="B8" s="343" t="s">
        <v>4</v>
      </c>
      <c r="C8" s="343" t="s">
        <v>5</v>
      </c>
      <c r="D8" s="343" t="s">
        <v>6</v>
      </c>
      <c r="E8" s="343" t="s">
        <v>7</v>
      </c>
      <c r="F8" s="343" t="s">
        <v>8</v>
      </c>
      <c r="G8" s="344" t="s">
        <v>9</v>
      </c>
      <c r="H8" s="343" t="s">
        <v>10</v>
      </c>
      <c r="I8" s="345" t="s">
        <v>11</v>
      </c>
      <c r="J8" s="735"/>
      <c r="K8" s="735"/>
      <c r="L8" s="735"/>
      <c r="M8" s="735"/>
      <c r="N8" s="735"/>
      <c r="O8" s="735"/>
      <c r="P8" s="735"/>
      <c r="Q8" s="735"/>
      <c r="R8" s="735"/>
      <c r="S8" s="735"/>
      <c r="T8" s="735"/>
      <c r="U8" s="735"/>
      <c r="V8" s="735"/>
      <c r="W8" s="735"/>
      <c r="X8" s="735"/>
      <c r="Y8" s="735"/>
    </row>
    <row r="9" spans="1:25">
      <c r="A9" s="739" t="s">
        <v>12</v>
      </c>
      <c r="B9" s="740">
        <f>+'Payer Mix Calculations'!D33</f>
        <v>0</v>
      </c>
      <c r="C9" s="740"/>
      <c r="D9" s="740">
        <f>+C9+B9</f>
        <v>0</v>
      </c>
      <c r="E9" s="740">
        <f>-'Payer Mix Calculations'!D31</f>
        <v>0</v>
      </c>
      <c r="F9" s="740">
        <f>+D9+E9</f>
        <v>0</v>
      </c>
      <c r="G9" s="741">
        <f>IF(E9=0,0,(-D9/E9))</f>
        <v>0</v>
      </c>
      <c r="H9" s="742">
        <f>IF(E9=0,0,(SUM('Payer Mix Calculations'!D28/'Payer Mix Calculations'!D29)))</f>
        <v>0</v>
      </c>
      <c r="I9" s="743">
        <f>IF(G9=0,0,+F9/D9)</f>
        <v>0</v>
      </c>
      <c r="J9" s="735"/>
      <c r="K9" s="735"/>
      <c r="L9" s="735"/>
      <c r="M9" s="735"/>
      <c r="N9" s="735"/>
      <c r="O9" s="735"/>
      <c r="P9" s="735"/>
      <c r="Q9" s="735"/>
      <c r="R9" s="735"/>
      <c r="S9" s="735"/>
      <c r="T9" s="735"/>
      <c r="U9" s="735"/>
      <c r="V9" s="735"/>
      <c r="W9" s="735"/>
      <c r="X9" s="735"/>
      <c r="Y9" s="735"/>
    </row>
    <row r="10" spans="1:25">
      <c r="A10" s="739" t="s">
        <v>13</v>
      </c>
      <c r="B10" s="740">
        <f>+'Payer Mix Calculations'!D44</f>
        <v>0</v>
      </c>
      <c r="C10" s="744">
        <f>+'Payer Mix Calculations'!D45</f>
        <v>0</v>
      </c>
      <c r="D10" s="740">
        <f>+C10+B10</f>
        <v>0</v>
      </c>
      <c r="E10" s="740">
        <f>-'Payer Mix Calculations'!D42</f>
        <v>0</v>
      </c>
      <c r="F10" s="740">
        <f>+D10+E10</f>
        <v>0</v>
      </c>
      <c r="G10" s="741">
        <f>IF(E10=0,0,(-D10/E10))</f>
        <v>0</v>
      </c>
      <c r="H10" s="742">
        <f>+'Payer Mix Calculations'!D41</f>
        <v>0</v>
      </c>
      <c r="I10" s="743">
        <f>IF(G10=0,0,+F10/D10)</f>
        <v>0</v>
      </c>
      <c r="J10" s="735"/>
      <c r="K10" s="735"/>
      <c r="L10" s="735"/>
      <c r="M10" s="735"/>
      <c r="N10" s="735"/>
      <c r="O10" s="735"/>
      <c r="P10" s="735"/>
      <c r="Q10" s="735"/>
      <c r="R10" s="735"/>
      <c r="S10" s="735"/>
      <c r="T10" s="735"/>
      <c r="U10" s="735"/>
      <c r="V10" s="735"/>
      <c r="W10" s="735"/>
      <c r="X10" s="735"/>
      <c r="Y10" s="735"/>
    </row>
    <row r="11" spans="1:25">
      <c r="A11" s="739" t="s">
        <v>14</v>
      </c>
      <c r="B11" s="740">
        <f>+'Payer Mix Calculations'!D53</f>
        <v>0</v>
      </c>
      <c r="C11" s="744"/>
      <c r="D11" s="740">
        <f>+C11+B11</f>
        <v>0</v>
      </c>
      <c r="E11" s="740">
        <f>-'Payer Mix Calculations'!D51</f>
        <v>0</v>
      </c>
      <c r="F11" s="740">
        <f>+D11+E11</f>
        <v>0</v>
      </c>
      <c r="G11" s="741">
        <f>IF(E11=0,0,(-D11/E11))</f>
        <v>0</v>
      </c>
      <c r="H11" s="742">
        <f>IF(E11=0,0,(+'Payer Mix Calculations'!D50))</f>
        <v>0</v>
      </c>
      <c r="I11" s="743">
        <f>IF(G11=0,0,+F11/D11)</f>
        <v>0</v>
      </c>
      <c r="J11" s="735"/>
      <c r="K11" s="735"/>
      <c r="L11" s="735"/>
      <c r="M11" s="735"/>
      <c r="N11" s="735"/>
      <c r="O11" s="735"/>
      <c r="P11" s="735"/>
      <c r="Q11" s="735"/>
      <c r="R11" s="735"/>
      <c r="S11" s="735"/>
      <c r="T11" s="735"/>
      <c r="U11" s="735"/>
      <c r="V11" s="735"/>
      <c r="W11" s="735"/>
      <c r="X11" s="735"/>
      <c r="Y11" s="735"/>
    </row>
    <row r="12" spans="1:25" ht="15.75" thickBot="1">
      <c r="A12" s="346" t="s">
        <v>15</v>
      </c>
      <c r="B12" s="347">
        <f>+B11+B10+B9</f>
        <v>0</v>
      </c>
      <c r="C12" s="347">
        <f>+C11+C10+C9</f>
        <v>0</v>
      </c>
      <c r="D12" s="347">
        <f>SUM(D9:D11)</f>
        <v>0</v>
      </c>
      <c r="E12" s="347">
        <f>SUM(E9:E11)</f>
        <v>0</v>
      </c>
      <c r="F12" s="347">
        <f>SUM(F9:F11)</f>
        <v>0</v>
      </c>
      <c r="G12" s="348">
        <f>IF(E12=0,0,(-D12/E12))</f>
        <v>0</v>
      </c>
      <c r="H12" s="349">
        <f>SUM(H9:H11)</f>
        <v>0</v>
      </c>
      <c r="I12" s="350">
        <f>IF(G12=0,0,+F12/D12)</f>
        <v>0</v>
      </c>
      <c r="J12" s="296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6"/>
      <c r="X12" s="296"/>
      <c r="Y12" s="296"/>
    </row>
    <row r="13" spans="1:25">
      <c r="A13" s="745"/>
      <c r="B13" s="746"/>
      <c r="C13" s="746"/>
      <c r="D13" s="746"/>
      <c r="E13" s="746"/>
      <c r="F13" s="746"/>
      <c r="G13" s="746"/>
      <c r="H13" s="351"/>
      <c r="I13" s="747"/>
      <c r="J13" s="735"/>
      <c r="K13" s="735"/>
      <c r="L13" s="735"/>
      <c r="M13" s="735"/>
      <c r="N13" s="735"/>
      <c r="O13" s="735"/>
      <c r="P13" s="735"/>
      <c r="Q13" s="735"/>
      <c r="R13" s="735"/>
      <c r="S13" s="735"/>
      <c r="T13" s="735"/>
      <c r="U13" s="735"/>
      <c r="V13" s="735"/>
      <c r="W13" s="735"/>
      <c r="X13" s="735"/>
      <c r="Y13" s="735"/>
    </row>
    <row r="14" spans="1:25" s="355" customFormat="1" ht="19.5" thickBot="1">
      <c r="A14" s="341" t="s">
        <v>16</v>
      </c>
      <c r="B14" s="352"/>
      <c r="C14" s="352"/>
      <c r="D14" s="352"/>
      <c r="E14" s="352"/>
      <c r="F14" s="502"/>
      <c r="G14" s="352"/>
      <c r="H14" s="353"/>
      <c r="I14" s="354"/>
    </row>
    <row r="15" spans="1:25" ht="45">
      <c r="A15" s="356"/>
      <c r="B15" s="357" t="s">
        <v>4</v>
      </c>
      <c r="C15" s="358" t="s">
        <v>17</v>
      </c>
      <c r="D15" s="357" t="s">
        <v>6</v>
      </c>
      <c r="E15" s="357" t="s">
        <v>7</v>
      </c>
      <c r="F15" s="503" t="s">
        <v>18</v>
      </c>
      <c r="G15" s="344" t="s">
        <v>9</v>
      </c>
      <c r="H15" s="359" t="s">
        <v>10</v>
      </c>
      <c r="I15" s="345" t="s">
        <v>11</v>
      </c>
      <c r="J15" s="735"/>
      <c r="K15" s="735"/>
      <c r="L15" s="735"/>
      <c r="M15" s="735"/>
      <c r="N15" s="735"/>
      <c r="O15" s="735"/>
      <c r="P15" s="735"/>
      <c r="Q15" s="735"/>
      <c r="R15" s="735"/>
      <c r="S15" s="735"/>
      <c r="T15" s="735"/>
      <c r="U15" s="735"/>
      <c r="V15" s="735"/>
      <c r="W15" s="735"/>
      <c r="X15" s="735"/>
      <c r="Y15" s="735"/>
    </row>
    <row r="16" spans="1:25">
      <c r="A16" s="748" t="s">
        <v>19</v>
      </c>
      <c r="B16" s="749">
        <f>+'Payer Mix Calculations'!D61</f>
        <v>0</v>
      </c>
      <c r="C16" s="750"/>
      <c r="D16" s="749">
        <f>+B16</f>
        <v>0</v>
      </c>
      <c r="E16" s="749">
        <f>-'Payer Mix Calculations'!D59</f>
        <v>0</v>
      </c>
      <c r="F16" s="751">
        <f>+D16+E16</f>
        <v>0</v>
      </c>
      <c r="G16" s="752">
        <f>IF(E16=0,0,(-D16/E16))</f>
        <v>0</v>
      </c>
      <c r="H16" s="753">
        <f>+'Payer Mix Calculations'!D58</f>
        <v>0</v>
      </c>
      <c r="I16" s="754" t="s">
        <v>1</v>
      </c>
      <c r="J16" s="735"/>
      <c r="K16" s="735"/>
      <c r="L16" s="735"/>
      <c r="M16" s="735"/>
      <c r="N16" s="735"/>
      <c r="O16" s="735"/>
      <c r="P16" s="735"/>
      <c r="Q16" s="735"/>
      <c r="R16" s="735"/>
      <c r="S16" s="735"/>
      <c r="T16" s="735"/>
      <c r="U16" s="735"/>
      <c r="V16" s="735"/>
      <c r="W16" s="735"/>
      <c r="X16" s="735"/>
      <c r="Y16" s="735"/>
    </row>
    <row r="17" spans="1:25">
      <c r="A17" s="755" t="s">
        <v>20</v>
      </c>
      <c r="B17" s="756">
        <f>+'Payer Mix Calculations'!D69</f>
        <v>0</v>
      </c>
      <c r="C17" s="757"/>
      <c r="D17" s="756">
        <f>+B17</f>
        <v>0</v>
      </c>
      <c r="E17" s="756">
        <f>-'Payer Mix Calculations'!D67</f>
        <v>0</v>
      </c>
      <c r="F17" s="756">
        <f>+D17+E17</f>
        <v>0</v>
      </c>
      <c r="G17" s="758">
        <f>IF(E17=0,0,(-D17/E17))</f>
        <v>0</v>
      </c>
      <c r="H17" s="759">
        <f>+'Payer Mix Calculations'!D66</f>
        <v>0</v>
      </c>
      <c r="I17" s="760" t="s">
        <v>1</v>
      </c>
      <c r="J17" s="735"/>
      <c r="K17" s="735"/>
      <c r="L17" s="735"/>
      <c r="M17" s="735"/>
      <c r="N17" s="735"/>
      <c r="O17" s="735"/>
      <c r="P17" s="735"/>
      <c r="Q17" s="735"/>
      <c r="R17" s="735"/>
      <c r="S17" s="735"/>
      <c r="T17" s="735"/>
      <c r="U17" s="735"/>
      <c r="V17" s="735"/>
      <c r="W17" s="735"/>
      <c r="X17" s="735"/>
      <c r="Y17" s="735"/>
    </row>
    <row r="18" spans="1:25">
      <c r="A18" s="360" t="s">
        <v>21</v>
      </c>
      <c r="B18" s="361">
        <f>SUM(B16:B17)</f>
        <v>0</v>
      </c>
      <c r="C18" s="362"/>
      <c r="D18" s="361">
        <f>+B18</f>
        <v>0</v>
      </c>
      <c r="E18" s="361">
        <f>SUM(E16:E17)</f>
        <v>0</v>
      </c>
      <c r="F18" s="361">
        <f>SUM(F16:F17)</f>
        <v>0</v>
      </c>
      <c r="G18" s="363">
        <f>IF(E18=0,0,(-D18/E18))</f>
        <v>0</v>
      </c>
      <c r="H18" s="364">
        <f>+H17+H16</f>
        <v>0</v>
      </c>
      <c r="I18" s="365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</row>
    <row r="19" spans="1:25" ht="6" customHeight="1">
      <c r="A19" s="366"/>
      <c r="B19" s="367"/>
      <c r="C19" s="368"/>
      <c r="D19" s="761"/>
      <c r="E19" s="761"/>
      <c r="F19" s="762"/>
      <c r="G19" s="762"/>
      <c r="H19" s="369"/>
      <c r="I19" s="370"/>
      <c r="J19" s="735"/>
      <c r="K19" s="735"/>
      <c r="L19" s="735"/>
      <c r="M19" s="735"/>
      <c r="N19" s="735"/>
      <c r="O19" s="735"/>
      <c r="P19" s="735"/>
      <c r="Q19" s="735"/>
      <c r="R19" s="735"/>
      <c r="S19" s="735"/>
      <c r="T19" s="735"/>
      <c r="U19" s="735"/>
      <c r="V19" s="735"/>
      <c r="W19" s="735"/>
      <c r="X19" s="735"/>
      <c r="Y19" s="735"/>
    </row>
    <row r="20" spans="1:25" s="295" customFormat="1" ht="15.75" customHeight="1" thickBot="1">
      <c r="A20" s="371" t="s">
        <v>22</v>
      </c>
      <c r="B20" s="372">
        <f>+'Payer Mix Calculations'!D61</f>
        <v>0</v>
      </c>
      <c r="C20" s="373">
        <f>+'Medicaid &amp; Other Data Entry'!B42</f>
        <v>0</v>
      </c>
      <c r="D20" s="372">
        <f>+C20+B20</f>
        <v>0</v>
      </c>
      <c r="E20" s="372">
        <f>-'Payer Mix Calculations'!D59</f>
        <v>0</v>
      </c>
      <c r="F20" s="372">
        <f>+D20+E20</f>
        <v>0</v>
      </c>
      <c r="G20" s="374">
        <f>IF(E20=0,0,(-D20/E20))</f>
        <v>0</v>
      </c>
      <c r="H20" s="375">
        <f>+H16</f>
        <v>0</v>
      </c>
      <c r="I20" s="763" t="s">
        <v>1</v>
      </c>
    </row>
    <row r="21" spans="1:25" ht="15.75" customHeight="1">
      <c r="A21" s="376"/>
      <c r="B21" s="377"/>
      <c r="C21" s="378"/>
      <c r="D21" s="746"/>
      <c r="E21" s="746"/>
      <c r="F21" s="746"/>
      <c r="G21" s="746"/>
      <c r="H21" s="351"/>
      <c r="I21" s="747"/>
      <c r="J21" s="735"/>
      <c r="K21" s="735"/>
      <c r="L21" s="735"/>
      <c r="M21" s="735"/>
      <c r="N21" s="735"/>
      <c r="O21" s="735"/>
      <c r="P21" s="735"/>
      <c r="Q21" s="735"/>
      <c r="R21" s="735"/>
      <c r="S21" s="735"/>
      <c r="T21" s="735"/>
      <c r="U21" s="735"/>
      <c r="V21" s="735"/>
      <c r="W21" s="735"/>
      <c r="X21" s="735"/>
      <c r="Y21" s="735"/>
    </row>
    <row r="22" spans="1:25" ht="20.25" customHeight="1" thickBot="1">
      <c r="A22" s="555" t="s">
        <v>23</v>
      </c>
      <c r="B22" s="746"/>
      <c r="C22" s="746"/>
      <c r="D22" s="746"/>
      <c r="E22" s="746"/>
      <c r="F22" s="746"/>
      <c r="G22" s="746"/>
      <c r="H22" s="351"/>
      <c r="I22" s="747"/>
      <c r="J22" s="735"/>
      <c r="K22" s="735"/>
      <c r="L22" s="735"/>
      <c r="M22" s="735"/>
      <c r="N22" s="735"/>
      <c r="O22" s="735"/>
      <c r="P22" s="735"/>
      <c r="Q22" s="735"/>
      <c r="R22" s="735"/>
      <c r="S22" s="735"/>
      <c r="T22" s="735"/>
      <c r="U22" s="735"/>
      <c r="V22" s="735"/>
      <c r="W22" s="735"/>
      <c r="X22" s="735"/>
      <c r="Y22" s="735"/>
    </row>
    <row r="23" spans="1:25" ht="45">
      <c r="A23" s="379"/>
      <c r="B23" s="380" t="s">
        <v>4</v>
      </c>
      <c r="C23" s="381" t="s">
        <v>1</v>
      </c>
      <c r="D23" s="380" t="s">
        <v>6</v>
      </c>
      <c r="E23" s="380" t="s">
        <v>7</v>
      </c>
      <c r="F23" s="380" t="s">
        <v>8</v>
      </c>
      <c r="G23" s="344" t="s">
        <v>9</v>
      </c>
      <c r="H23" s="382" t="s">
        <v>10</v>
      </c>
      <c r="I23" s="345" t="s">
        <v>11</v>
      </c>
      <c r="J23" s="735"/>
      <c r="K23" s="735"/>
      <c r="L23" s="735"/>
      <c r="M23" s="735"/>
      <c r="N23" s="735"/>
      <c r="O23" s="735"/>
      <c r="P23" s="735"/>
      <c r="Q23" s="735"/>
      <c r="R23" s="735"/>
      <c r="S23" s="735"/>
      <c r="T23" s="735"/>
      <c r="U23" s="735"/>
      <c r="V23" s="735"/>
      <c r="W23" s="735"/>
      <c r="X23" s="735"/>
      <c r="Y23" s="735"/>
    </row>
    <row r="24" spans="1:25" ht="15.75" customHeight="1">
      <c r="A24" s="755" t="s">
        <v>24</v>
      </c>
      <c r="B24" s="764">
        <f>+'Payer Mix Calculations'!D77</f>
        <v>0</v>
      </c>
      <c r="C24" s="765"/>
      <c r="D24" s="764">
        <f>+B24</f>
        <v>0</v>
      </c>
      <c r="E24" s="764">
        <f>-'Payer Mix Calculations'!D75</f>
        <v>0</v>
      </c>
      <c r="F24" s="764">
        <f>+E24+D24</f>
        <v>0</v>
      </c>
      <c r="G24" s="766">
        <f>IF(D24=0,0,(-D24/E24))</f>
        <v>0</v>
      </c>
      <c r="H24" s="767">
        <f>+'Payer Mix Calculations'!D74</f>
        <v>0</v>
      </c>
      <c r="I24" s="768">
        <f>IF(G24=0,0,+F24/D24)</f>
        <v>0</v>
      </c>
      <c r="J24" s="735"/>
      <c r="K24" s="735"/>
      <c r="L24" s="735"/>
      <c r="M24" s="735"/>
      <c r="N24" s="735"/>
      <c r="O24" s="735"/>
      <c r="P24" s="735"/>
      <c r="Q24" s="735"/>
      <c r="R24" s="735"/>
      <c r="S24" s="735"/>
      <c r="T24" s="735"/>
      <c r="U24" s="735"/>
      <c r="V24" s="735"/>
      <c r="W24" s="735"/>
      <c r="X24" s="735"/>
      <c r="Y24" s="735"/>
    </row>
    <row r="25" spans="1:25" ht="15.75" customHeight="1">
      <c r="A25" s="755" t="s">
        <v>25</v>
      </c>
      <c r="B25" s="764">
        <f>+'Payer Mix Calculations'!D106</f>
        <v>0</v>
      </c>
      <c r="C25" s="769"/>
      <c r="D25" s="764">
        <f>+C25+B25</f>
        <v>0</v>
      </c>
      <c r="E25" s="764">
        <f>-'Payer Mix Calculations'!D90</f>
        <v>0</v>
      </c>
      <c r="F25" s="764">
        <f>+D25+E25</f>
        <v>0</v>
      </c>
      <c r="G25" s="766">
        <f>IF(D25=0,0,(-D25/E25))</f>
        <v>0</v>
      </c>
      <c r="H25" s="767">
        <f>IF(D25=0,0,(+'Payer Mix Calculations'!D88/'Payer Mix Calculations'!D84))</f>
        <v>0</v>
      </c>
      <c r="I25" s="768">
        <f>IF(G25=0,0,+F25/D25)</f>
        <v>0</v>
      </c>
      <c r="J25" s="735"/>
      <c r="K25" s="735"/>
      <c r="L25" s="735"/>
      <c r="M25" s="735"/>
      <c r="N25" s="735"/>
      <c r="O25" s="735"/>
      <c r="P25" s="735"/>
      <c r="Q25" s="735"/>
      <c r="R25" s="735"/>
      <c r="S25" s="735"/>
      <c r="T25" s="735"/>
      <c r="U25" s="735"/>
      <c r="V25" s="735"/>
      <c r="W25" s="735"/>
      <c r="X25" s="735"/>
      <c r="Y25" s="735"/>
    </row>
    <row r="26" spans="1:25" ht="15.75" customHeight="1" thickBot="1">
      <c r="A26" s="383" t="s">
        <v>26</v>
      </c>
      <c r="B26" s="482">
        <f>+B25+B24</f>
        <v>0</v>
      </c>
      <c r="C26" s="384"/>
      <c r="D26" s="482">
        <f t="shared" ref="D26:F26" si="0">+D25+D24</f>
        <v>0</v>
      </c>
      <c r="E26" s="482">
        <f t="shared" si="0"/>
        <v>0</v>
      </c>
      <c r="F26" s="482">
        <f t="shared" si="0"/>
        <v>0</v>
      </c>
      <c r="G26" s="770"/>
      <c r="H26" s="483">
        <f>+H25+H24</f>
        <v>0</v>
      </c>
      <c r="I26" s="771"/>
      <c r="J26" s="735"/>
      <c r="K26" s="735"/>
      <c r="L26" s="735"/>
      <c r="M26" s="735"/>
      <c r="N26" s="735"/>
      <c r="O26" s="735"/>
      <c r="P26" s="735"/>
      <c r="Q26" s="735"/>
      <c r="R26" s="735"/>
      <c r="S26" s="735"/>
      <c r="T26" s="735"/>
      <c r="U26" s="735"/>
      <c r="V26" s="735"/>
      <c r="W26" s="735"/>
      <c r="X26" s="735"/>
      <c r="Y26" s="735"/>
    </row>
    <row r="27" spans="1:25" ht="15.75" customHeight="1">
      <c r="A27" s="745"/>
      <c r="B27" s="746"/>
      <c r="C27" s="746"/>
      <c r="D27" s="746"/>
      <c r="E27" s="746"/>
      <c r="F27" s="746"/>
      <c r="G27" s="746"/>
      <c r="H27" s="746"/>
      <c r="I27" s="747"/>
      <c r="J27" s="735"/>
      <c r="K27" s="735"/>
      <c r="L27" s="735"/>
      <c r="M27" s="735"/>
      <c r="N27" s="735"/>
      <c r="O27" s="735"/>
      <c r="P27" s="735"/>
      <c r="Q27" s="735"/>
      <c r="R27" s="735"/>
      <c r="S27" s="735"/>
      <c r="T27" s="735"/>
      <c r="U27" s="735"/>
      <c r="V27" s="735"/>
      <c r="W27" s="735"/>
      <c r="X27" s="735"/>
      <c r="Y27" s="735"/>
    </row>
    <row r="28" spans="1:25" ht="15.75" customHeight="1" thickBot="1">
      <c r="A28" s="555" t="s">
        <v>27</v>
      </c>
      <c r="B28" s="746"/>
      <c r="C28" s="735"/>
      <c r="D28" s="385"/>
      <c r="E28" s="735"/>
      <c r="F28" s="735"/>
      <c r="G28" s="772" t="s">
        <v>1</v>
      </c>
      <c r="H28" s="747" t="s">
        <v>1</v>
      </c>
      <c r="I28" s="746"/>
      <c r="J28" s="735"/>
      <c r="K28" s="735"/>
      <c r="L28" s="735"/>
      <c r="M28" s="735"/>
      <c r="N28" s="735"/>
      <c r="O28" s="735"/>
      <c r="P28" s="735"/>
      <c r="Q28" s="735"/>
      <c r="R28" s="735"/>
      <c r="S28" s="735"/>
      <c r="T28" s="735"/>
      <c r="U28" s="735"/>
      <c r="V28" s="735"/>
      <c r="W28" s="735"/>
      <c r="X28" s="735"/>
      <c r="Y28" s="735"/>
    </row>
    <row r="29" spans="1:25" ht="15" customHeight="1">
      <c r="A29" s="773" t="s">
        <v>28</v>
      </c>
      <c r="B29" s="774">
        <f>+'Medicare Data Entry'!B19</f>
        <v>0</v>
      </c>
      <c r="C29" s="738"/>
      <c r="D29" s="775"/>
      <c r="E29" s="738"/>
      <c r="F29" s="776"/>
      <c r="G29" s="738"/>
      <c r="H29" s="777"/>
      <c r="I29" s="735"/>
      <c r="J29" s="735"/>
      <c r="K29" s="735"/>
      <c r="L29" s="735"/>
      <c r="M29" s="735"/>
      <c r="N29" s="735"/>
      <c r="O29" s="735"/>
      <c r="P29" s="735"/>
      <c r="Q29" s="735"/>
      <c r="R29" s="735"/>
      <c r="S29" s="735"/>
      <c r="T29" s="735"/>
      <c r="U29" s="735"/>
      <c r="V29" s="735"/>
      <c r="W29" s="735"/>
      <c r="X29" s="735"/>
      <c r="Y29" s="735"/>
    </row>
    <row r="30" spans="1:25" ht="15" customHeight="1">
      <c r="A30" s="778" t="s">
        <v>29</v>
      </c>
      <c r="B30" s="779">
        <f>+'Medicare Data Entry'!B21-'Medicare Data Entry'!B22</f>
        <v>0</v>
      </c>
      <c r="C30" s="738"/>
      <c r="D30" s="775"/>
      <c r="E30" s="738"/>
      <c r="F30" s="776"/>
      <c r="G30" s="738"/>
      <c r="H30" s="780"/>
      <c r="I30" s="735"/>
      <c r="J30" s="735"/>
      <c r="K30" s="735"/>
      <c r="L30" s="735"/>
      <c r="M30" s="735"/>
      <c r="N30" s="735"/>
      <c r="O30" s="735"/>
      <c r="P30" s="735"/>
      <c r="Q30" s="735"/>
      <c r="R30" s="735"/>
      <c r="S30" s="735"/>
      <c r="T30" s="735"/>
      <c r="U30" s="735"/>
      <c r="V30" s="735"/>
      <c r="W30" s="735"/>
      <c r="X30" s="735"/>
      <c r="Y30" s="735"/>
    </row>
    <row r="31" spans="1:25" ht="15" customHeight="1">
      <c r="A31" s="778" t="s">
        <v>30</v>
      </c>
      <c r="B31" s="779">
        <f>+'Medicare Data Entry'!B24</f>
        <v>0</v>
      </c>
      <c r="C31" s="738"/>
      <c r="D31" s="775"/>
      <c r="E31" s="738"/>
      <c r="F31" s="776"/>
      <c r="G31" s="738"/>
      <c r="H31" s="738"/>
      <c r="I31" s="735"/>
      <c r="J31" s="735"/>
      <c r="K31" s="735"/>
      <c r="L31" s="735"/>
      <c r="M31" s="735"/>
      <c r="N31" s="735"/>
      <c r="O31" s="735"/>
      <c r="P31" s="735"/>
      <c r="Q31" s="735"/>
      <c r="R31" s="735"/>
      <c r="S31" s="735"/>
      <c r="T31" s="735"/>
      <c r="U31" s="735"/>
      <c r="V31" s="735"/>
      <c r="W31" s="735"/>
      <c r="X31" s="735"/>
      <c r="Y31" s="735"/>
    </row>
    <row r="32" spans="1:25" ht="15" customHeight="1">
      <c r="A32" s="778" t="s">
        <v>31</v>
      </c>
      <c r="B32" s="779">
        <f>+'Medicare Data Entry'!B26</f>
        <v>0</v>
      </c>
      <c r="C32" s="738"/>
      <c r="D32" s="775"/>
      <c r="E32" s="735"/>
      <c r="F32" s="781"/>
      <c r="G32" s="735"/>
      <c r="H32" s="735"/>
      <c r="I32" s="735"/>
      <c r="J32" s="735"/>
      <c r="K32" s="735"/>
      <c r="L32" s="735"/>
      <c r="M32" s="735"/>
      <c r="N32" s="735"/>
      <c r="O32" s="735"/>
      <c r="P32" s="735"/>
      <c r="Q32" s="735"/>
      <c r="R32" s="735"/>
      <c r="S32" s="735"/>
      <c r="T32" s="735"/>
      <c r="U32" s="735"/>
      <c r="V32" s="735"/>
      <c r="W32" s="735"/>
      <c r="X32" s="735"/>
      <c r="Y32" s="735"/>
    </row>
    <row r="33" spans="1:9" ht="15" customHeight="1">
      <c r="A33" s="778" t="s">
        <v>32</v>
      </c>
      <c r="B33" s="782">
        <f>IF(B32=0,0,(+'Medicare Data Entry'!B26/'Medicare Data Entry'!B21))</f>
        <v>0</v>
      </c>
      <c r="C33" s="410"/>
      <c r="D33" s="735"/>
      <c r="E33" s="735"/>
      <c r="F33" s="735"/>
      <c r="G33" s="735"/>
      <c r="H33" s="735"/>
      <c r="I33" s="735"/>
    </row>
    <row r="34" spans="1:9" ht="15" customHeight="1">
      <c r="A34" s="778" t="s">
        <v>33</v>
      </c>
      <c r="B34" s="783">
        <f>+'Medicare Data Entry'!B26+'Additional Data'!B13+'Additional Data'!B23</f>
        <v>0</v>
      </c>
      <c r="C34" s="446"/>
      <c r="D34" s="735"/>
      <c r="E34" s="735"/>
      <c r="F34" s="735"/>
      <c r="G34" s="735"/>
      <c r="H34" s="735"/>
      <c r="I34" s="735"/>
    </row>
    <row r="35" spans="1:9" ht="15" customHeight="1">
      <c r="A35" s="778" t="s">
        <v>34</v>
      </c>
      <c r="B35" s="784">
        <f>IF('Medicare Data Entry'!B21=0,0,+B34/'Medicare Data Entry'!B21)</f>
        <v>0</v>
      </c>
      <c r="C35" s="446"/>
      <c r="D35" s="735"/>
      <c r="E35" s="735"/>
      <c r="F35" s="735"/>
      <c r="G35" s="735"/>
      <c r="H35" s="735"/>
      <c r="I35" s="735"/>
    </row>
    <row r="36" spans="1:9" ht="30">
      <c r="A36" s="723" t="s">
        <v>35</v>
      </c>
      <c r="B36" s="782">
        <f>IF($E$16=0,0,(+'Medicaid &amp; Other Data Entry'!$B$43/'Cap, Funds, Exp Alloc'!B88))</f>
        <v>0</v>
      </c>
      <c r="C36" s="410"/>
      <c r="D36" s="386"/>
      <c r="E36" s="386"/>
      <c r="F36" s="386"/>
      <c r="G36" s="386"/>
      <c r="H36" s="386"/>
      <c r="I36" s="386"/>
    </row>
    <row r="37" spans="1:9" ht="30">
      <c r="A37" s="723" t="s">
        <v>36</v>
      </c>
      <c r="B37" s="782">
        <f>IF('Medicaid &amp; Other Data Entry'!$B$48=0,0,(+'Medicaid &amp; Other Data Entry'!$B$48/'Cap, Funds, Exp Alloc'!$B$88))</f>
        <v>0</v>
      </c>
      <c r="C37" s="402"/>
      <c r="D37" s="388"/>
      <c r="E37" s="388"/>
      <c r="F37" s="388"/>
      <c r="G37" s="388"/>
      <c r="H37" s="388"/>
      <c r="I37" s="735"/>
    </row>
    <row r="38" spans="1:9" ht="15" customHeight="1">
      <c r="A38" s="778" t="s">
        <v>37</v>
      </c>
      <c r="B38" s="782">
        <f>IF($E$16=0,0,(+'Medicaid &amp; Other Data Entry'!$B$43/'Medicare Data Entry'!$B$21))</f>
        <v>0</v>
      </c>
      <c r="C38" s="410"/>
      <c r="D38" s="389"/>
      <c r="E38" s="389"/>
      <c r="F38" s="389"/>
      <c r="G38" s="389"/>
      <c r="H38" s="389"/>
      <c r="I38" s="389"/>
    </row>
    <row r="39" spans="1:9" ht="15" customHeight="1">
      <c r="A39" s="778" t="s">
        <v>38</v>
      </c>
      <c r="B39" s="782">
        <f>IF('Medicaid &amp; Other Data Entry'!$B$48=0,0,(+'Medicaid &amp; Other Data Entry'!$B$48/'Medicare Data Entry'!$B$21))</f>
        <v>0</v>
      </c>
      <c r="C39" s="402"/>
      <c r="D39" s="447"/>
      <c r="E39" s="388"/>
      <c r="F39" s="388"/>
      <c r="G39" s="388"/>
      <c r="H39" s="388"/>
      <c r="I39" s="735"/>
    </row>
    <row r="40" spans="1:9" ht="30">
      <c r="A40" s="723" t="s">
        <v>39</v>
      </c>
      <c r="B40" s="785" t="str">
        <f>IF('Additional Data'!B10=0,"Not Reported",(+'Additional Data'!B10/'Medicare Data Entry'!B22))</f>
        <v>Not Reported</v>
      </c>
      <c r="C40" s="411"/>
      <c r="D40" s="390"/>
      <c r="E40" s="390"/>
      <c r="F40" s="390"/>
      <c r="G40" s="388"/>
      <c r="H40" s="388"/>
      <c r="I40" s="735"/>
    </row>
    <row r="41" spans="1:9" ht="30">
      <c r="A41" s="723" t="s">
        <v>40</v>
      </c>
      <c r="B41" s="785" t="str">
        <f>IF('Additional Data'!B11=0,"Not Reported",(+'Additional Data'!B11/'Additional Data'!B10))</f>
        <v>Not Reported</v>
      </c>
      <c r="C41" s="390"/>
      <c r="D41" s="448"/>
      <c r="E41" s="390"/>
      <c r="F41" s="390"/>
      <c r="G41" s="388"/>
      <c r="H41" s="388"/>
      <c r="I41" s="735"/>
    </row>
    <row r="42" spans="1:9" ht="30">
      <c r="A42" s="786" t="s">
        <v>41</v>
      </c>
      <c r="B42" s="782">
        <f>IF(B30=0,0,(+'Additional Data'!B9/'Medicare Data Entry'!B22))</f>
        <v>0</v>
      </c>
      <c r="C42" s="390"/>
      <c r="D42" s="390"/>
      <c r="E42" s="390"/>
      <c r="F42" s="390"/>
      <c r="G42" s="388"/>
      <c r="H42" s="388"/>
      <c r="I42" s="735"/>
    </row>
    <row r="43" spans="1:9">
      <c r="A43" s="778" t="s">
        <v>42</v>
      </c>
      <c r="B43" s="782">
        <f>IF('Medicare Data Entry'!B29=0,0,(+'Medicare Data Entry'!B28/'Medicare Data Entry'!B29))</f>
        <v>0</v>
      </c>
      <c r="C43" s="387"/>
      <c r="D43" s="388"/>
      <c r="E43" s="388"/>
      <c r="F43" s="388"/>
      <c r="G43" s="388"/>
      <c r="H43" s="388"/>
      <c r="I43" s="388"/>
    </row>
    <row r="44" spans="1:9" ht="15.75" customHeight="1">
      <c r="A44" s="787" t="s">
        <v>43</v>
      </c>
      <c r="B44" s="788">
        <f>IF('State Government'!B43=0,0,(+'Medicare Data Entry'!B29/'Medicare Data Entry'!B28))</f>
        <v>0</v>
      </c>
      <c r="C44" s="387"/>
      <c r="D44" s="388"/>
      <c r="E44" s="388"/>
      <c r="F44" s="789"/>
      <c r="G44" s="388"/>
      <c r="H44" s="388"/>
      <c r="I44" s="388"/>
    </row>
    <row r="45" spans="1:9" ht="15.75" customHeight="1">
      <c r="A45" s="790" t="s">
        <v>44</v>
      </c>
      <c r="B45" s="791">
        <f>IF('Medicare Data Entry'!B14=0,0,(+'Medicare Data Entry'!B14/'Medicare Data Entry'!B13))</f>
        <v>0</v>
      </c>
      <c r="C45" s="738"/>
      <c r="D45" s="735"/>
      <c r="E45" s="735"/>
      <c r="F45" s="746"/>
      <c r="G45" s="391"/>
      <c r="H45" s="747"/>
      <c r="I45" s="388"/>
    </row>
    <row r="46" spans="1:9" ht="15.75" customHeight="1">
      <c r="A46" s="790" t="s">
        <v>45</v>
      </c>
      <c r="B46" s="792">
        <f>+H9*I9</f>
        <v>0</v>
      </c>
      <c r="C46" s="386"/>
      <c r="D46" s="735"/>
      <c r="E46" s="735"/>
      <c r="F46" s="746"/>
      <c r="G46" s="391"/>
      <c r="H46" s="747"/>
      <c r="I46" s="388"/>
    </row>
    <row r="47" spans="1:9" ht="15.75" customHeight="1">
      <c r="A47" s="790" t="s">
        <v>46</v>
      </c>
      <c r="B47" s="792">
        <f>+H10*I10</f>
        <v>0</v>
      </c>
      <c r="C47" s="386"/>
      <c r="D47" s="735"/>
      <c r="E47" s="735"/>
      <c r="F47" s="746"/>
      <c r="G47" s="391"/>
      <c r="H47" s="747"/>
      <c r="I47" s="388"/>
    </row>
    <row r="48" spans="1:9" ht="30">
      <c r="A48" s="793" t="s">
        <v>47</v>
      </c>
      <c r="B48" s="792">
        <f>+H11*I11</f>
        <v>0</v>
      </c>
      <c r="C48" s="410"/>
      <c r="D48" s="735"/>
      <c r="E48" s="735"/>
      <c r="F48" s="746"/>
      <c r="G48" s="391"/>
      <c r="H48" s="747"/>
      <c r="I48" s="388"/>
    </row>
    <row r="49" spans="1:9" ht="30">
      <c r="A49" s="793" t="s">
        <v>48</v>
      </c>
      <c r="B49" s="792">
        <f>+(H10*I10)+(H11*I11)</f>
        <v>0</v>
      </c>
      <c r="C49" s="410"/>
      <c r="D49" s="735"/>
      <c r="E49" s="735"/>
      <c r="F49" s="746"/>
      <c r="G49" s="391"/>
      <c r="H49" s="747"/>
      <c r="I49" s="388"/>
    </row>
    <row r="50" spans="1:9" ht="15.75" customHeight="1">
      <c r="A50" s="790" t="s">
        <v>49</v>
      </c>
      <c r="B50" s="792">
        <f>+H24*I24</f>
        <v>0</v>
      </c>
      <c r="C50" s="386"/>
      <c r="D50" s="735"/>
      <c r="E50" s="735"/>
      <c r="F50" s="746"/>
      <c r="G50" s="391"/>
      <c r="H50" s="747"/>
      <c r="I50" s="388"/>
    </row>
    <row r="51" spans="1:9" ht="15.75" customHeight="1" thickBot="1">
      <c r="A51" s="794" t="s">
        <v>50</v>
      </c>
      <c r="B51" s="795">
        <f>+H25*I25</f>
        <v>0</v>
      </c>
      <c r="C51" s="386"/>
      <c r="D51" s="735"/>
      <c r="E51" s="735"/>
      <c r="F51" s="746"/>
      <c r="G51" s="391"/>
      <c r="H51" s="747"/>
      <c r="I51" s="388"/>
    </row>
    <row r="52" spans="1:9" ht="15.75" customHeight="1">
      <c r="A52" s="738"/>
      <c r="B52" s="796"/>
      <c r="C52" s="735"/>
      <c r="D52" s="735"/>
      <c r="E52" s="735"/>
      <c r="F52" s="746"/>
      <c r="G52" s="391"/>
      <c r="H52" s="747"/>
      <c r="I52" s="388"/>
    </row>
    <row r="53" spans="1:9" ht="15.75" customHeight="1" thickBot="1">
      <c r="A53" s="555" t="s">
        <v>51</v>
      </c>
      <c r="B53" s="556" t="s">
        <v>52</v>
      </c>
      <c r="C53" s="556" t="s">
        <v>53</v>
      </c>
      <c r="D53" s="735"/>
      <c r="E53" s="735"/>
      <c r="F53" s="735"/>
      <c r="G53" s="746"/>
      <c r="H53" s="391"/>
      <c r="I53" s="747"/>
    </row>
    <row r="54" spans="1:9" ht="15.75" customHeight="1">
      <c r="A54" s="392" t="s">
        <v>54</v>
      </c>
      <c r="B54" s="393">
        <f>+'Additional Data'!B66</f>
        <v>0</v>
      </c>
      <c r="C54" s="708">
        <f>+'Additional Data'!B74</f>
        <v>0</v>
      </c>
      <c r="D54" s="735"/>
      <c r="E54" s="735"/>
      <c r="F54" s="735"/>
      <c r="G54" s="746"/>
      <c r="H54" s="391"/>
      <c r="I54" s="747"/>
    </row>
    <row r="55" spans="1:9" ht="15.75" customHeight="1">
      <c r="A55" s="252" t="s">
        <v>55</v>
      </c>
      <c r="B55" s="394">
        <f>+'Additional Data'!B67</f>
        <v>0</v>
      </c>
      <c r="C55" s="797">
        <f>+'Additional Data'!B75</f>
        <v>0</v>
      </c>
      <c r="D55" s="735"/>
      <c r="E55" s="735"/>
      <c r="F55" s="735"/>
      <c r="G55" s="746"/>
      <c r="H55" s="391"/>
      <c r="I55" s="747"/>
    </row>
    <row r="56" spans="1:9" ht="15.75" customHeight="1">
      <c r="A56" s="252" t="s">
        <v>56</v>
      </c>
      <c r="B56" s="394">
        <f>+'Additional Data'!B68</f>
        <v>0</v>
      </c>
      <c r="C56" s="797">
        <f>+'Additional Data'!B76</f>
        <v>0</v>
      </c>
      <c r="D56" s="735"/>
      <c r="E56" s="735"/>
      <c r="F56" s="735"/>
      <c r="G56" s="746"/>
      <c r="H56" s="391"/>
      <c r="I56" s="747"/>
    </row>
    <row r="57" spans="1:9" ht="15.75" customHeight="1">
      <c r="A57" s="252" t="s">
        <v>57</v>
      </c>
      <c r="B57" s="394">
        <f>+'Additional Data'!B69</f>
        <v>0</v>
      </c>
      <c r="C57" s="797">
        <f>+'Additional Data'!B77</f>
        <v>0</v>
      </c>
      <c r="D57" s="735"/>
      <c r="E57" s="735" t="s">
        <v>1</v>
      </c>
      <c r="F57" s="735"/>
      <c r="G57" s="746"/>
      <c r="H57" s="391"/>
      <c r="I57" s="747"/>
    </row>
    <row r="58" spans="1:9" ht="15.75" customHeight="1" thickBot="1">
      <c r="A58" s="253" t="s">
        <v>58</v>
      </c>
      <c r="B58" s="395">
        <f>+'Additional Data'!B70</f>
        <v>0</v>
      </c>
      <c r="C58" s="798">
        <f>+'Additional Data'!B78</f>
        <v>0</v>
      </c>
      <c r="D58" s="735"/>
      <c r="E58" s="735"/>
      <c r="F58" s="735"/>
      <c r="G58" s="746"/>
      <c r="H58" s="391"/>
      <c r="I58" s="747"/>
    </row>
    <row r="59" spans="1:9" ht="15.75" customHeight="1">
      <c r="A59" s="745"/>
      <c r="B59" s="799"/>
      <c r="C59" s="799"/>
      <c r="D59" s="735"/>
      <c r="E59" s="735"/>
      <c r="F59" s="735"/>
      <c r="G59" s="746"/>
      <c r="H59" s="391"/>
      <c r="I59" s="747"/>
    </row>
    <row r="60" spans="1:9" ht="15.75" customHeight="1">
      <c r="A60" s="800"/>
      <c r="B60" s="746"/>
      <c r="C60" s="746"/>
      <c r="D60" s="738"/>
      <c r="E60" s="738"/>
      <c r="F60" s="738"/>
      <c r="G60" s="746"/>
      <c r="H60" s="391"/>
      <c r="I60" s="747"/>
    </row>
    <row r="61" spans="1:9" ht="22.5" customHeight="1" thickBot="1">
      <c r="A61" s="339" t="s">
        <v>59</v>
      </c>
      <c r="B61" s="396"/>
      <c r="C61" s="396"/>
      <c r="D61" s="396"/>
      <c r="E61" s="396"/>
      <c r="F61" s="396"/>
      <c r="G61" s="397"/>
      <c r="H61" s="398"/>
      <c r="I61" s="738"/>
    </row>
    <row r="62" spans="1:9" ht="21" customHeight="1">
      <c r="A62" s="557" t="s">
        <v>60</v>
      </c>
      <c r="B62" s="801"/>
      <c r="C62" s="801"/>
      <c r="D62" s="801"/>
      <c r="E62" s="802"/>
      <c r="F62" s="802"/>
      <c r="G62" s="803"/>
      <c r="H62" s="796"/>
      <c r="I62" s="738"/>
    </row>
    <row r="63" spans="1:9" ht="66" customHeight="1">
      <c r="A63" s="399"/>
      <c r="B63" s="400" t="s">
        <v>61</v>
      </c>
      <c r="C63" s="401" t="s">
        <v>62</v>
      </c>
      <c r="D63" s="401" t="s">
        <v>63</v>
      </c>
      <c r="E63" s="402"/>
      <c r="F63" s="402"/>
      <c r="G63" s="561"/>
      <c r="H63" s="738"/>
      <c r="I63" s="738"/>
    </row>
    <row r="64" spans="1:9" ht="15.75" customHeight="1">
      <c r="A64" s="755" t="s">
        <v>64</v>
      </c>
      <c r="B64" s="403">
        <f>-C64-D64-E64-F64</f>
        <v>0</v>
      </c>
      <c r="C64" s="403">
        <f>-'Payer Mix Calculations'!D90</f>
        <v>0</v>
      </c>
      <c r="D64" s="403">
        <f>+F12+F18</f>
        <v>0</v>
      </c>
      <c r="E64" s="737"/>
      <c r="F64" s="377"/>
      <c r="G64" s="562"/>
      <c r="H64" s="735"/>
      <c r="I64" s="738"/>
    </row>
    <row r="65" spans="1:9" ht="15.75" customHeight="1">
      <c r="A65" s="804"/>
      <c r="B65" s="746"/>
      <c r="C65" s="746"/>
      <c r="D65" s="746"/>
      <c r="E65" s="737"/>
      <c r="F65" s="377"/>
      <c r="G65" s="562"/>
      <c r="H65" s="735"/>
      <c r="I65" s="738"/>
    </row>
    <row r="66" spans="1:9" ht="15.75" customHeight="1">
      <c r="A66" s="590" t="s">
        <v>65</v>
      </c>
      <c r="B66" s="746"/>
      <c r="C66" s="746"/>
      <c r="D66" s="746"/>
      <c r="E66" s="737"/>
      <c r="F66" s="377"/>
      <c r="G66" s="562"/>
      <c r="H66" s="735"/>
      <c r="I66" s="738"/>
    </row>
    <row r="67" spans="1:9" ht="15.75" customHeight="1">
      <c r="A67" s="805" t="s">
        <v>66</v>
      </c>
      <c r="B67" s="744">
        <f>+B64</f>
        <v>0</v>
      </c>
      <c r="C67" s="746"/>
      <c r="D67" s="746"/>
      <c r="E67" s="737"/>
      <c r="F67" s="377"/>
      <c r="G67" s="806"/>
      <c r="H67" s="735"/>
      <c r="I67" s="738"/>
    </row>
    <row r="68" spans="1:9" ht="15.75" customHeight="1">
      <c r="A68" s="805" t="s">
        <v>67</v>
      </c>
      <c r="B68" s="741">
        <f>IF(B64=0,0,(-B64/C64))</f>
        <v>0</v>
      </c>
      <c r="C68" s="746"/>
      <c r="D68" s="746"/>
      <c r="E68" s="737"/>
      <c r="F68" s="377"/>
      <c r="G68" s="806"/>
      <c r="H68" s="735"/>
      <c r="I68" s="738"/>
    </row>
    <row r="69" spans="1:9" ht="15.75" customHeight="1">
      <c r="A69" s="805" t="s">
        <v>68</v>
      </c>
      <c r="B69" s="559">
        <f>IF(G$9=0,0,(+B68/G$9))</f>
        <v>0</v>
      </c>
      <c r="C69" s="746"/>
      <c r="D69" s="807"/>
      <c r="E69" s="737"/>
      <c r="F69" s="377"/>
      <c r="G69" s="806"/>
      <c r="H69" s="735"/>
      <c r="I69" s="738"/>
    </row>
    <row r="70" spans="1:9" ht="15.75" customHeight="1">
      <c r="A70" s="804"/>
      <c r="B70" s="746"/>
      <c r="C70" s="746"/>
      <c r="D70" s="746"/>
      <c r="E70" s="737"/>
      <c r="F70" s="377"/>
      <c r="G70" s="806"/>
      <c r="H70" s="735"/>
      <c r="I70" s="738"/>
    </row>
    <row r="71" spans="1:9" ht="21.75" customHeight="1">
      <c r="A71" s="558" t="s">
        <v>69</v>
      </c>
      <c r="B71" s="737"/>
      <c r="C71" s="737"/>
      <c r="D71" s="737"/>
      <c r="E71" s="737"/>
      <c r="F71" s="737"/>
      <c r="G71" s="806"/>
      <c r="H71" s="735"/>
      <c r="I71" s="738"/>
    </row>
    <row r="72" spans="1:9" ht="60.75" customHeight="1">
      <c r="A72" s="404"/>
      <c r="B72" s="400" t="s">
        <v>61</v>
      </c>
      <c r="C72" s="401" t="s">
        <v>62</v>
      </c>
      <c r="D72" s="401" t="s">
        <v>63</v>
      </c>
      <c r="E72" s="493" t="s">
        <v>70</v>
      </c>
      <c r="F72" s="402"/>
      <c r="G72" s="561"/>
      <c r="H72" s="735"/>
      <c r="I72" s="738"/>
    </row>
    <row r="73" spans="1:9" ht="15.75" customHeight="1">
      <c r="A73" s="755" t="s">
        <v>64</v>
      </c>
      <c r="B73" s="405">
        <f>-C73-D73-E73</f>
        <v>0</v>
      </c>
      <c r="C73" s="406">
        <f>+C64</f>
        <v>0</v>
      </c>
      <c r="D73" s="403">
        <f>+D64</f>
        <v>0</v>
      </c>
      <c r="E73" s="709">
        <f>-'Payer Mix Calculations'!D94+'Payer Mix Calculations'!D77-'Payer Mix Calculations'!D75</f>
        <v>0</v>
      </c>
      <c r="F73" s="446" t="s">
        <v>1</v>
      </c>
      <c r="G73" s="562"/>
      <c r="H73" s="735"/>
      <c r="I73" s="738"/>
    </row>
    <row r="74" spans="1:9" ht="15.75" customHeight="1">
      <c r="A74" s="804"/>
      <c r="B74" s="746"/>
      <c r="C74" s="746"/>
      <c r="D74" s="746"/>
      <c r="E74" s="453" t="s">
        <v>1</v>
      </c>
      <c r="F74" s="377"/>
      <c r="G74" s="562"/>
      <c r="H74" s="735"/>
      <c r="I74" s="738"/>
    </row>
    <row r="75" spans="1:9" ht="15.75" customHeight="1">
      <c r="A75" s="590" t="s">
        <v>65</v>
      </c>
      <c r="B75" s="746"/>
      <c r="C75" s="746"/>
      <c r="D75" s="746"/>
      <c r="E75" s="737"/>
      <c r="F75" s="377"/>
      <c r="G75" s="562"/>
      <c r="H75" s="735"/>
      <c r="I75" s="738"/>
    </row>
    <row r="76" spans="1:9" ht="15.75" customHeight="1">
      <c r="A76" s="805" t="s">
        <v>66</v>
      </c>
      <c r="B76" s="744">
        <f>+B73</f>
        <v>0</v>
      </c>
      <c r="C76" s="746"/>
      <c r="D76" s="746"/>
      <c r="E76" s="737"/>
      <c r="F76" s="377"/>
      <c r="G76" s="806"/>
      <c r="H76" s="735"/>
      <c r="I76" s="738"/>
    </row>
    <row r="77" spans="1:9" ht="15.75" customHeight="1">
      <c r="A77" s="805" t="s">
        <v>67</v>
      </c>
      <c r="B77" s="741">
        <f>IF(B73=0,0,(-B73/C73))</f>
        <v>0</v>
      </c>
      <c r="C77" s="746"/>
      <c r="D77" s="746"/>
      <c r="E77" s="737"/>
      <c r="F77" s="377"/>
      <c r="G77" s="806"/>
      <c r="H77" s="735"/>
      <c r="I77" s="738"/>
    </row>
    <row r="78" spans="1:9" ht="15.75" customHeight="1">
      <c r="A78" s="805" t="s">
        <v>68</v>
      </c>
      <c r="B78" s="559">
        <f>IF(G$9=0,0,(+B77/G$9))</f>
        <v>0</v>
      </c>
      <c r="C78" s="746"/>
      <c r="D78" s="807"/>
      <c r="E78" s="737"/>
      <c r="F78" s="377"/>
      <c r="G78" s="806"/>
      <c r="H78" s="735"/>
      <c r="I78" s="738"/>
    </row>
    <row r="79" spans="1:9" ht="15.75" customHeight="1">
      <c r="A79" s="804"/>
      <c r="B79" s="746"/>
      <c r="C79" s="746"/>
      <c r="D79" s="746"/>
      <c r="E79" s="737"/>
      <c r="F79" s="377"/>
      <c r="G79" s="806"/>
      <c r="H79" s="735"/>
      <c r="I79" s="738"/>
    </row>
    <row r="80" spans="1:9" ht="22.5" customHeight="1">
      <c r="A80" s="558" t="s">
        <v>71</v>
      </c>
      <c r="B80" s="737"/>
      <c r="C80" s="737"/>
      <c r="D80" s="737"/>
      <c r="E80" s="737"/>
      <c r="F80" s="737"/>
      <c r="G80" s="806"/>
      <c r="H80" s="735"/>
      <c r="I80" s="738"/>
    </row>
    <row r="81" spans="1:9" ht="63" customHeight="1">
      <c r="A81" s="399"/>
      <c r="B81" s="514" t="s">
        <v>61</v>
      </c>
      <c r="C81" s="401" t="s">
        <v>62</v>
      </c>
      <c r="D81" s="401" t="s">
        <v>63</v>
      </c>
      <c r="E81" s="493" t="s">
        <v>70</v>
      </c>
      <c r="F81" s="565" t="s">
        <v>30</v>
      </c>
      <c r="G81" s="561"/>
      <c r="H81" s="735"/>
      <c r="I81" s="738"/>
    </row>
    <row r="82" spans="1:9" ht="15.75" customHeight="1">
      <c r="A82" s="755" t="s">
        <v>25</v>
      </c>
      <c r="B82" s="403">
        <f>-C82-D82-E82-F82</f>
        <v>0</v>
      </c>
      <c r="C82" s="403">
        <f>+C73</f>
        <v>0</v>
      </c>
      <c r="D82" s="403">
        <f>+D73</f>
        <v>0</v>
      </c>
      <c r="E82" s="709">
        <f>+E73</f>
        <v>0</v>
      </c>
      <c r="F82" s="403">
        <f>-'Payer Mix Calculations'!D95</f>
        <v>0</v>
      </c>
      <c r="G82" s="562"/>
      <c r="H82" s="735"/>
      <c r="I82" s="738"/>
    </row>
    <row r="83" spans="1:9" ht="15.75" customHeight="1">
      <c r="A83" s="804"/>
      <c r="B83" s="746"/>
      <c r="C83" s="746"/>
      <c r="D83" s="746"/>
      <c r="E83" s="737"/>
      <c r="F83" s="377"/>
      <c r="G83" s="562"/>
      <c r="H83" s="735"/>
      <c r="I83" s="738"/>
    </row>
    <row r="84" spans="1:9" ht="15.75" customHeight="1">
      <c r="A84" s="590" t="s">
        <v>65</v>
      </c>
      <c r="B84" s="746"/>
      <c r="C84" s="746"/>
      <c r="D84" s="746"/>
      <c r="E84" s="737"/>
      <c r="F84" s="377"/>
      <c r="G84" s="562"/>
      <c r="H84" s="735"/>
      <c r="I84" s="738"/>
    </row>
    <row r="85" spans="1:9" ht="15.75" customHeight="1">
      <c r="A85" s="748" t="s">
        <v>66</v>
      </c>
      <c r="B85" s="751">
        <f>+B82</f>
        <v>0</v>
      </c>
      <c r="C85" s="746"/>
      <c r="D85" s="746"/>
      <c r="E85" s="737"/>
      <c r="F85" s="377"/>
      <c r="G85" s="806"/>
      <c r="H85" s="738"/>
      <c r="I85" s="738"/>
    </row>
    <row r="86" spans="1:9" ht="15.75" customHeight="1">
      <c r="A86" s="755" t="s">
        <v>67</v>
      </c>
      <c r="B86" s="758">
        <f>IF(B82=0,0,(-B82/C82))</f>
        <v>0</v>
      </c>
      <c r="C86" s="746"/>
      <c r="D86" s="746"/>
      <c r="E86" s="737"/>
      <c r="F86" s="377"/>
      <c r="G86" s="806"/>
      <c r="H86" s="738"/>
      <c r="I86" s="738"/>
    </row>
    <row r="87" spans="1:9" ht="15.75" customHeight="1">
      <c r="A87" s="755" t="s">
        <v>68</v>
      </c>
      <c r="B87" s="363">
        <f>IF(G$9=0,0,(+B86/G$9))</f>
        <v>0</v>
      </c>
      <c r="C87" s="746"/>
      <c r="D87" s="807"/>
      <c r="E87" s="737"/>
      <c r="F87" s="377"/>
      <c r="G87" s="563"/>
      <c r="H87" s="796"/>
      <c r="I87" s="738"/>
    </row>
    <row r="88" spans="1:9" ht="15.75" customHeight="1">
      <c r="A88" s="804"/>
      <c r="B88" s="407"/>
      <c r="C88" s="746"/>
      <c r="D88" s="807"/>
      <c r="E88" s="737"/>
      <c r="F88" s="377"/>
      <c r="G88" s="563"/>
      <c r="H88" s="796"/>
      <c r="I88" s="738"/>
    </row>
    <row r="89" spans="1:9" ht="32.25" customHeight="1">
      <c r="A89" s="558" t="s">
        <v>72</v>
      </c>
      <c r="B89" s="737"/>
      <c r="C89" s="737"/>
      <c r="D89" s="737"/>
      <c r="E89" s="737"/>
      <c r="F89" s="737"/>
      <c r="G89" s="808"/>
      <c r="H89" s="738"/>
      <c r="I89" s="738"/>
    </row>
    <row r="90" spans="1:9" ht="63" customHeight="1">
      <c r="A90" s="399"/>
      <c r="B90" s="514" t="s">
        <v>61</v>
      </c>
      <c r="C90" s="401" t="s">
        <v>62</v>
      </c>
      <c r="D90" s="401" t="s">
        <v>63</v>
      </c>
      <c r="E90" s="493" t="s">
        <v>70</v>
      </c>
      <c r="F90" s="565" t="s">
        <v>30</v>
      </c>
      <c r="G90" s="566" t="s">
        <v>73</v>
      </c>
      <c r="H90" s="735"/>
      <c r="I90" s="735"/>
    </row>
    <row r="91" spans="1:9" ht="15.75" customHeight="1">
      <c r="A91" s="755" t="s">
        <v>25</v>
      </c>
      <c r="B91" s="403">
        <f>-C91-D91-E91-F91-G91</f>
        <v>0</v>
      </c>
      <c r="C91" s="403">
        <f>+C82</f>
        <v>0</v>
      </c>
      <c r="D91" s="403">
        <f>+D82</f>
        <v>0</v>
      </c>
      <c r="E91" s="709">
        <f>+E82</f>
        <v>0</v>
      </c>
      <c r="F91" s="403">
        <f>+F82</f>
        <v>0</v>
      </c>
      <c r="G91" s="567">
        <f>+'Additional Data'!B45+'Additional Data'!B46</f>
        <v>0</v>
      </c>
      <c r="H91" s="735"/>
      <c r="I91" s="735"/>
    </row>
    <row r="92" spans="1:9" ht="15.75" customHeight="1">
      <c r="A92" s="804"/>
      <c r="B92" s="746"/>
      <c r="C92" s="746"/>
      <c r="D92" s="746"/>
      <c r="E92" s="737"/>
      <c r="F92" s="377"/>
      <c r="G92" s="808"/>
      <c r="H92" s="735"/>
      <c r="I92" s="735"/>
    </row>
    <row r="93" spans="1:9" ht="15.75" customHeight="1">
      <c r="A93" s="590" t="s">
        <v>65</v>
      </c>
      <c r="B93" s="746"/>
      <c r="C93" s="746"/>
      <c r="D93" s="746"/>
      <c r="E93" s="737"/>
      <c r="F93" s="377"/>
      <c r="G93" s="808"/>
      <c r="H93" s="735"/>
      <c r="I93" s="735"/>
    </row>
    <row r="94" spans="1:9" ht="15.75" customHeight="1">
      <c r="A94" s="805" t="s">
        <v>66</v>
      </c>
      <c r="B94" s="744">
        <f>+B91</f>
        <v>0</v>
      </c>
      <c r="C94" s="746"/>
      <c r="D94" s="746"/>
      <c r="E94" s="737"/>
      <c r="F94" s="377"/>
      <c r="G94" s="808"/>
      <c r="H94" s="735"/>
      <c r="I94" s="735"/>
    </row>
    <row r="95" spans="1:9" ht="15.75" customHeight="1">
      <c r="A95" s="805" t="s">
        <v>67</v>
      </c>
      <c r="B95" s="741">
        <f>IF(B91=0,0,(-B91/C91))</f>
        <v>0</v>
      </c>
      <c r="C95" s="746"/>
      <c r="D95" s="746"/>
      <c r="E95" s="737"/>
      <c r="F95" s="377"/>
      <c r="G95" s="808"/>
      <c r="H95" s="735"/>
      <c r="I95" s="735"/>
    </row>
    <row r="96" spans="1:9" ht="15.75" customHeight="1">
      <c r="A96" s="805" t="s">
        <v>74</v>
      </c>
      <c r="B96" s="560">
        <f>IF(G$9=0,0,(+B95/G$9))</f>
        <v>0</v>
      </c>
      <c r="C96" s="746"/>
      <c r="D96" s="807"/>
      <c r="E96" s="737"/>
      <c r="F96" s="377"/>
      <c r="G96" s="808"/>
      <c r="H96" s="735"/>
      <c r="I96" s="735"/>
    </row>
    <row r="97" spans="1:7" ht="15.75" customHeight="1">
      <c r="A97" s="804"/>
      <c r="B97" s="407"/>
      <c r="C97" s="746"/>
      <c r="D97" s="807"/>
      <c r="E97" s="737"/>
      <c r="F97" s="377"/>
      <c r="G97" s="808"/>
    </row>
    <row r="98" spans="1:7" ht="15.75" customHeight="1">
      <c r="A98" s="515" t="s">
        <v>75</v>
      </c>
      <c r="B98" s="407"/>
      <c r="C98" s="746"/>
      <c r="D98" s="807"/>
      <c r="E98" s="737"/>
      <c r="F98" s="377"/>
      <c r="G98" s="808"/>
    </row>
    <row r="99" spans="1:7" ht="15.75" customHeight="1">
      <c r="A99" s="755" t="s">
        <v>76</v>
      </c>
      <c r="B99" s="764">
        <f>-'Additional Data'!B45</f>
        <v>0</v>
      </c>
      <c r="C99" s="746"/>
      <c r="D99" s="807"/>
      <c r="E99" s="737"/>
      <c r="F99" s="377"/>
      <c r="G99" s="808"/>
    </row>
    <row r="100" spans="1:7" ht="15.75" customHeight="1">
      <c r="A100" s="755" t="s">
        <v>77</v>
      </c>
      <c r="B100" s="764">
        <f>-'Additional Data'!B46</f>
        <v>0</v>
      </c>
      <c r="C100" s="746"/>
      <c r="D100" s="807"/>
      <c r="E100" s="737"/>
      <c r="F100" s="377"/>
      <c r="G100" s="808"/>
    </row>
    <row r="101" spans="1:7" ht="15.75" customHeight="1" thickBot="1">
      <c r="A101" s="383" t="s">
        <v>78</v>
      </c>
      <c r="B101" s="516">
        <f>+B99+B100</f>
        <v>0</v>
      </c>
      <c r="C101" s="809"/>
      <c r="D101" s="810"/>
      <c r="E101" s="811"/>
      <c r="F101" s="564"/>
      <c r="G101" s="812"/>
    </row>
    <row r="102" spans="1:7" ht="15.75" customHeight="1">
      <c r="A102" s="408">
        <v>45261</v>
      </c>
      <c r="B102" s="735"/>
      <c r="C102" s="735"/>
      <c r="D102" s="735"/>
      <c r="E102" s="735"/>
      <c r="F102" s="738"/>
      <c r="G102" s="738"/>
    </row>
    <row r="103" spans="1:7" ht="15.75" customHeight="1">
      <c r="A103" s="735"/>
      <c r="B103" s="735"/>
      <c r="C103" s="289"/>
      <c r="D103" s="735"/>
      <c r="E103" s="735"/>
      <c r="F103" s="738"/>
      <c r="G103" s="738"/>
    </row>
    <row r="104" spans="1:7" ht="15.75" customHeight="1">
      <c r="A104" s="735"/>
      <c r="B104" s="735"/>
      <c r="C104" s="249"/>
      <c r="D104" s="735"/>
      <c r="E104" s="735"/>
      <c r="F104" s="738"/>
      <c r="G104" s="738"/>
    </row>
    <row r="105" spans="1:7" ht="15.75" customHeight="1">
      <c r="A105" s="735"/>
      <c r="B105" s="735"/>
      <c r="C105" s="249"/>
      <c r="D105" s="735"/>
      <c r="E105" s="735"/>
      <c r="F105" s="738"/>
      <c r="G105" s="738"/>
    </row>
    <row r="106" spans="1:7" ht="15.75" customHeight="1">
      <c r="A106" s="735"/>
      <c r="B106" s="735"/>
      <c r="C106" s="735"/>
      <c r="D106" s="735"/>
      <c r="E106" s="735"/>
      <c r="F106" s="738"/>
      <c r="G106" s="738"/>
    </row>
    <row r="107" spans="1:7" ht="15.75" customHeight="1">
      <c r="A107" s="735"/>
      <c r="B107" s="735"/>
      <c r="C107" s="735"/>
      <c r="D107" s="735"/>
      <c r="E107" s="735"/>
      <c r="F107" s="738"/>
      <c r="G107" s="738"/>
    </row>
    <row r="108" spans="1:7" ht="15.75" customHeight="1">
      <c r="A108" s="735"/>
      <c r="B108" s="735"/>
      <c r="C108" s="735"/>
      <c r="D108" s="735"/>
      <c r="E108" s="735"/>
      <c r="F108" s="738"/>
      <c r="G108" s="738"/>
    </row>
    <row r="109" spans="1:7" ht="15.75" customHeight="1">
      <c r="A109" s="735"/>
      <c r="B109" s="735"/>
      <c r="C109" s="735"/>
      <c r="D109" s="735"/>
      <c r="E109" s="735"/>
      <c r="F109" s="738"/>
      <c r="G109" s="738"/>
    </row>
    <row r="110" spans="1:7" ht="15.75" customHeight="1">
      <c r="A110" s="735"/>
      <c r="B110" s="735"/>
      <c r="C110" s="735"/>
      <c r="D110" s="735"/>
      <c r="E110" s="735"/>
      <c r="F110" s="738"/>
      <c r="G110" s="738"/>
    </row>
    <row r="111" spans="1:7" ht="15.75" customHeight="1">
      <c r="A111" s="735"/>
      <c r="B111" s="735"/>
      <c r="C111" s="735"/>
      <c r="D111" s="735"/>
      <c r="E111" s="735"/>
      <c r="F111" s="738"/>
      <c r="G111" s="738"/>
    </row>
    <row r="112" spans="1:7" ht="15.75" customHeight="1">
      <c r="A112" s="735"/>
      <c r="B112" s="735"/>
      <c r="C112" s="735"/>
      <c r="D112" s="735"/>
      <c r="E112" s="735"/>
      <c r="F112" s="738"/>
      <c r="G112" s="738"/>
    </row>
    <row r="113" spans="6:7" ht="15.75" customHeight="1">
      <c r="F113" s="738"/>
      <c r="G113" s="738"/>
    </row>
    <row r="114" spans="6:7" ht="15.75" customHeight="1">
      <c r="F114" s="738"/>
      <c r="G114" s="738"/>
    </row>
    <row r="115" spans="6:7" ht="15.75" customHeight="1">
      <c r="F115" s="738"/>
      <c r="G115" s="738"/>
    </row>
    <row r="116" spans="6:7" ht="15.75" customHeight="1">
      <c r="F116" s="738"/>
      <c r="G116" s="738"/>
    </row>
    <row r="117" spans="6:7" ht="15.75" customHeight="1">
      <c r="F117" s="738"/>
      <c r="G117" s="738"/>
    </row>
    <row r="118" spans="6:7" ht="15.75" customHeight="1">
      <c r="F118" s="738"/>
      <c r="G118" s="738"/>
    </row>
    <row r="119" spans="6:7" ht="15.75" customHeight="1">
      <c r="F119" s="738"/>
      <c r="G119" s="738"/>
    </row>
    <row r="120" spans="6:7" ht="15.75" customHeight="1">
      <c r="F120" s="738"/>
      <c r="G120" s="738"/>
    </row>
    <row r="121" spans="6:7" ht="15.75" customHeight="1">
      <c r="F121" s="738"/>
      <c r="G121" s="738"/>
    </row>
    <row r="122" spans="6:7" ht="15.75" customHeight="1">
      <c r="F122" s="738"/>
      <c r="G122" s="738"/>
    </row>
    <row r="123" spans="6:7" ht="15.75" customHeight="1">
      <c r="F123" s="738"/>
      <c r="G123" s="738"/>
    </row>
    <row r="124" spans="6:7" ht="15.75" customHeight="1">
      <c r="F124" s="738"/>
      <c r="G124" s="738"/>
    </row>
    <row r="125" spans="6:7" ht="15.75" customHeight="1">
      <c r="F125" s="738"/>
      <c r="G125" s="738"/>
    </row>
    <row r="126" spans="6:7" ht="15.75" customHeight="1">
      <c r="F126" s="738"/>
      <c r="G126" s="738"/>
    </row>
    <row r="127" spans="6:7" ht="15.75" customHeight="1">
      <c r="F127" s="738"/>
      <c r="G127" s="738"/>
    </row>
    <row r="128" spans="6:7" ht="15.75" customHeight="1">
      <c r="F128" s="738"/>
      <c r="G128" s="738"/>
    </row>
    <row r="129" spans="6:7" ht="15.75" customHeight="1">
      <c r="F129" s="738"/>
      <c r="G129" s="738"/>
    </row>
    <row r="130" spans="6:7" ht="15.75" customHeight="1">
      <c r="F130" s="738"/>
      <c r="G130" s="738"/>
    </row>
    <row r="131" spans="6:7" ht="15.75" customHeight="1">
      <c r="F131" s="738"/>
      <c r="G131" s="738"/>
    </row>
    <row r="132" spans="6:7" ht="15.75" customHeight="1">
      <c r="F132" s="738"/>
      <c r="G132" s="738"/>
    </row>
    <row r="133" spans="6:7" ht="15.75" customHeight="1">
      <c r="F133" s="738"/>
      <c r="G133" s="738"/>
    </row>
    <row r="134" spans="6:7" ht="15.75" customHeight="1">
      <c r="F134" s="738"/>
      <c r="G134" s="738"/>
    </row>
    <row r="135" spans="6:7" ht="15.75" customHeight="1">
      <c r="F135" s="738"/>
      <c r="G135" s="738"/>
    </row>
    <row r="136" spans="6:7" ht="15.75" customHeight="1">
      <c r="F136" s="738"/>
      <c r="G136" s="738"/>
    </row>
    <row r="137" spans="6:7" ht="15.75" customHeight="1">
      <c r="F137" s="738"/>
      <c r="G137" s="738"/>
    </row>
    <row r="138" spans="6:7" ht="15.75" customHeight="1">
      <c r="F138" s="738"/>
      <c r="G138" s="738"/>
    </row>
    <row r="139" spans="6:7" ht="15.75" customHeight="1">
      <c r="F139" s="738"/>
      <c r="G139" s="738"/>
    </row>
    <row r="140" spans="6:7" ht="15.75" customHeight="1">
      <c r="F140" s="738"/>
      <c r="G140" s="738"/>
    </row>
    <row r="141" spans="6:7" ht="15.75" customHeight="1">
      <c r="F141" s="738"/>
      <c r="G141" s="738"/>
    </row>
    <row r="142" spans="6:7" ht="15.75" customHeight="1">
      <c r="F142" s="738"/>
      <c r="G142" s="738"/>
    </row>
    <row r="143" spans="6:7" ht="15.75" customHeight="1">
      <c r="F143" s="738"/>
      <c r="G143" s="738"/>
    </row>
    <row r="144" spans="6:7" ht="15.75" customHeight="1">
      <c r="F144" s="738"/>
      <c r="G144" s="738"/>
    </row>
    <row r="145" spans="6:7" ht="15.75" customHeight="1">
      <c r="F145" s="738"/>
      <c r="G145" s="738"/>
    </row>
    <row r="146" spans="6:7" ht="15.75" customHeight="1">
      <c r="F146" s="738"/>
      <c r="G146" s="738"/>
    </row>
    <row r="147" spans="6:7" ht="15.75" customHeight="1">
      <c r="F147" s="738"/>
      <c r="G147" s="738"/>
    </row>
    <row r="148" spans="6:7" ht="15.75" customHeight="1">
      <c r="F148" s="735"/>
      <c r="G148" s="735"/>
    </row>
    <row r="149" spans="6:7" ht="15.75" customHeight="1">
      <c r="F149" s="735"/>
      <c r="G149" s="735"/>
    </row>
    <row r="150" spans="6:7" ht="15.75" customHeight="1">
      <c r="F150" s="735"/>
      <c r="G150" s="735"/>
    </row>
    <row r="151" spans="6:7" ht="15.75" customHeight="1">
      <c r="F151" s="735"/>
      <c r="G151" s="735"/>
    </row>
    <row r="152" spans="6:7" ht="15.75" customHeight="1">
      <c r="F152" s="735"/>
      <c r="G152" s="735"/>
    </row>
    <row r="153" spans="6:7" ht="15.75" customHeight="1">
      <c r="F153" s="735"/>
      <c r="G153" s="735"/>
    </row>
    <row r="154" spans="6:7" ht="15.75" customHeight="1">
      <c r="F154" s="735"/>
      <c r="G154" s="735"/>
    </row>
    <row r="155" spans="6:7" ht="15.75" customHeight="1">
      <c r="F155" s="735"/>
      <c r="G155" s="735"/>
    </row>
    <row r="156" spans="6:7" ht="15.75" customHeight="1">
      <c r="F156" s="735"/>
      <c r="G156" s="735"/>
    </row>
    <row r="157" spans="6:7" ht="15.75" customHeight="1">
      <c r="F157" s="735"/>
      <c r="G157" s="735"/>
    </row>
    <row r="158" spans="6:7" ht="15.75" customHeight="1">
      <c r="F158" s="735"/>
      <c r="G158" s="735"/>
    </row>
    <row r="159" spans="6:7" ht="15.75" customHeight="1">
      <c r="F159" s="735"/>
      <c r="G159" s="735"/>
    </row>
    <row r="160" spans="6:7" ht="15.75" customHeight="1">
      <c r="F160" s="735"/>
      <c r="G160" s="735"/>
    </row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</sheetData>
  <sheetProtection algorithmName="SHA-512" hashValue="0aKJuS5/YNycq2JjO8J1Tb635Xu6KXep468MfKxinbQ7JmvncUInP23uWRJwwR0FSRUfCCM4AN4JWqh/Dx4H3g==" saltValue="+zSLWGvd4fAJlTLc5qzo2g==" spinCount="100000" sheet="1" objects="1" scenarios="1"/>
  <phoneticPr fontId="17" type="noConversion"/>
  <pageMargins left="0.7" right="0.7" top="0.75" bottom="0.75" header="0" footer="0"/>
  <pageSetup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897"/>
  <sheetViews>
    <sheetView zoomScaleNormal="100" workbookViewId="0">
      <selection activeCell="B48" sqref="B48"/>
    </sheetView>
  </sheetViews>
  <sheetFormatPr defaultColWidth="12.625" defaultRowHeight="15" customHeight="1"/>
  <cols>
    <col min="1" max="1" width="64.625" style="164" customWidth="1"/>
    <col min="2" max="2" width="21" style="164" customWidth="1"/>
    <col min="3" max="6" width="19.875" style="164" customWidth="1"/>
    <col min="7" max="7" width="10.875" style="164" customWidth="1"/>
    <col min="8" max="8" width="10.125" style="164" customWidth="1"/>
    <col min="9" max="9" width="63.125" style="164" customWidth="1"/>
    <col min="10" max="26" width="13.5" style="164" customWidth="1"/>
    <col min="27" max="16384" width="12.625" style="164"/>
  </cols>
  <sheetData>
    <row r="1" spans="1:26" ht="21">
      <c r="A1" s="171" t="str">
        <f>+'State Government'!A1</f>
        <v>Hospital Cost Calculator Version 3.0</v>
      </c>
      <c r="B1" s="172"/>
      <c r="C1" s="172"/>
    </row>
    <row r="2" spans="1:26" ht="18.75">
      <c r="A2" s="173"/>
      <c r="B2" s="172"/>
      <c r="C2" s="172"/>
    </row>
    <row r="3" spans="1:26" ht="18.75">
      <c r="A3" s="173" t="str">
        <f>+IF('Medicare Data Entry'!B5&gt;0,'Medicare Data Entry'!B5," ")</f>
        <v xml:space="preserve"> </v>
      </c>
      <c r="B3" s="173" t="str">
        <f>IF('Medicare Data Entry'!B6&gt;0,+'Medicare Data Entry'!B6," ")</f>
        <v xml:space="preserve"> </v>
      </c>
      <c r="C3" s="172"/>
    </row>
    <row r="4" spans="1:26" ht="18.75">
      <c r="A4" s="173" t="s">
        <v>2</v>
      </c>
      <c r="B4" s="173">
        <f>+'Medicare Data Entry'!B8</f>
        <v>0</v>
      </c>
      <c r="C4" s="174"/>
    </row>
    <row r="5" spans="1:26" ht="18.75">
      <c r="A5" s="173"/>
      <c r="B5" s="173"/>
      <c r="C5" s="174"/>
    </row>
    <row r="6" spans="1:26" ht="18.75">
      <c r="A6" s="173"/>
      <c r="B6" s="175"/>
      <c r="C6" s="176"/>
      <c r="D6" s="177"/>
      <c r="E6" s="177"/>
      <c r="F6" s="177"/>
    </row>
    <row r="7" spans="1:26" ht="18.75">
      <c r="A7" s="173"/>
      <c r="B7" s="173"/>
      <c r="C7" s="174"/>
    </row>
    <row r="8" spans="1:26">
      <c r="A8" s="178"/>
      <c r="B8" s="179" t="s">
        <v>79</v>
      </c>
    </row>
    <row r="9" spans="1:26" ht="18.75">
      <c r="A9" s="302" t="s">
        <v>80</v>
      </c>
      <c r="B9" s="303"/>
      <c r="C9" s="303"/>
      <c r="D9" s="303"/>
      <c r="E9" s="303"/>
      <c r="F9" s="303"/>
      <c r="G9" s="304"/>
      <c r="H9" s="305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0"/>
      <c r="V9" s="180"/>
      <c r="W9" s="180"/>
      <c r="X9" s="180"/>
      <c r="Y9" s="180"/>
      <c r="Z9" s="180"/>
    </row>
    <row r="10" spans="1:26" ht="63" customHeight="1">
      <c r="A10" s="268"/>
      <c r="B10" s="274" t="s">
        <v>4</v>
      </c>
      <c r="C10" s="274" t="s">
        <v>5</v>
      </c>
      <c r="D10" s="274" t="s">
        <v>6</v>
      </c>
      <c r="E10" s="274" t="s">
        <v>7</v>
      </c>
      <c r="F10" s="274" t="s">
        <v>8</v>
      </c>
      <c r="G10" s="275" t="s">
        <v>81</v>
      </c>
      <c r="H10" s="271" t="s">
        <v>10</v>
      </c>
    </row>
    <row r="11" spans="1:26">
      <c r="A11" s="269" t="s">
        <v>82</v>
      </c>
      <c r="B11" s="256">
        <f>+'Payer Mix Calculations'!B33</f>
        <v>0</v>
      </c>
      <c r="C11" s="276"/>
      <c r="D11" s="256">
        <f t="shared" ref="D11:D18" si="0">+C11+B11</f>
        <v>0</v>
      </c>
      <c r="E11" s="256">
        <f>-'Payer Mix Calculations'!B31</f>
        <v>0</v>
      </c>
      <c r="F11" s="256">
        <f t="shared" ref="F11:F20" si="1">+D11+E11</f>
        <v>0</v>
      </c>
      <c r="G11" s="257">
        <f t="shared" ref="G11:G20" si="2">IF(E11=0,0,(-D11/E11))</f>
        <v>0</v>
      </c>
      <c r="H11" s="272">
        <f>+'Payer Mix Calculations'!B30</f>
        <v>0</v>
      </c>
    </row>
    <row r="12" spans="1:26">
      <c r="A12" s="269" t="s">
        <v>83</v>
      </c>
      <c r="B12" s="256">
        <f>+'Payer Mix Calculations'!C33</f>
        <v>0</v>
      </c>
      <c r="C12" s="276"/>
      <c r="D12" s="256">
        <f t="shared" si="0"/>
        <v>0</v>
      </c>
      <c r="E12" s="256">
        <f>-'Payer Mix Calculations'!C31</f>
        <v>0</v>
      </c>
      <c r="F12" s="256">
        <f t="shared" si="1"/>
        <v>0</v>
      </c>
      <c r="G12" s="257">
        <f t="shared" si="2"/>
        <v>0</v>
      </c>
      <c r="H12" s="272">
        <f>+'Payer Mix Calculations'!C30</f>
        <v>0</v>
      </c>
    </row>
    <row r="13" spans="1:26">
      <c r="A13" s="269" t="s">
        <v>84</v>
      </c>
      <c r="B13" s="256">
        <f>+'Payer Mix Calculations'!B44</f>
        <v>0</v>
      </c>
      <c r="C13" s="189">
        <f>+'Payer Mix Calculations'!B45</f>
        <v>0</v>
      </c>
      <c r="D13" s="256">
        <f t="shared" si="0"/>
        <v>0</v>
      </c>
      <c r="E13" s="256">
        <f>-'Payer Mix Calculations'!B42</f>
        <v>0</v>
      </c>
      <c r="F13" s="256">
        <f t="shared" si="1"/>
        <v>0</v>
      </c>
      <c r="G13" s="257">
        <f t="shared" si="2"/>
        <v>0</v>
      </c>
      <c r="H13" s="272">
        <f>+'Payer Mix Calculations'!B41</f>
        <v>0</v>
      </c>
    </row>
    <row r="14" spans="1:26">
      <c r="A14" s="269" t="s">
        <v>85</v>
      </c>
      <c r="B14" s="256">
        <f>+'Payer Mix Calculations'!C44</f>
        <v>0</v>
      </c>
      <c r="C14" s="189">
        <f>+'Payer Mix Calculations'!C45</f>
        <v>0</v>
      </c>
      <c r="D14" s="256">
        <f t="shared" si="0"/>
        <v>0</v>
      </c>
      <c r="E14" s="256">
        <f>-'Payer Mix Calculations'!C42</f>
        <v>0</v>
      </c>
      <c r="F14" s="256">
        <f t="shared" si="1"/>
        <v>0</v>
      </c>
      <c r="G14" s="257">
        <f t="shared" si="2"/>
        <v>0</v>
      </c>
      <c r="H14" s="272">
        <f>+'Payer Mix Calculations'!C41</f>
        <v>0</v>
      </c>
    </row>
    <row r="15" spans="1:26">
      <c r="A15" s="269" t="s">
        <v>86</v>
      </c>
      <c r="B15" s="256">
        <f>+'Payer Mix Calculations'!B53</f>
        <v>0</v>
      </c>
      <c r="C15" s="277"/>
      <c r="D15" s="256">
        <f t="shared" si="0"/>
        <v>0</v>
      </c>
      <c r="E15" s="256">
        <f>-'Payer Mix Calculations'!B51</f>
        <v>0</v>
      </c>
      <c r="F15" s="256">
        <f t="shared" si="1"/>
        <v>0</v>
      </c>
      <c r="G15" s="257">
        <f t="shared" si="2"/>
        <v>0</v>
      </c>
      <c r="H15" s="272">
        <f>+'Payer Mix Calculations'!B50</f>
        <v>0</v>
      </c>
    </row>
    <row r="16" spans="1:26">
      <c r="A16" s="269" t="s">
        <v>87</v>
      </c>
      <c r="B16" s="256">
        <f>+'Payer Mix Calculations'!C53</f>
        <v>0</v>
      </c>
      <c r="C16" s="277"/>
      <c r="D16" s="256">
        <f t="shared" si="0"/>
        <v>0</v>
      </c>
      <c r="E16" s="256">
        <f>-'Payer Mix Calculations'!C51</f>
        <v>0</v>
      </c>
      <c r="F16" s="256">
        <f t="shared" si="1"/>
        <v>0</v>
      </c>
      <c r="G16" s="257">
        <f t="shared" si="2"/>
        <v>0</v>
      </c>
      <c r="H16" s="272">
        <f>+'Payer Mix Calculations'!C50</f>
        <v>0</v>
      </c>
    </row>
    <row r="17" spans="1:26">
      <c r="A17" s="269" t="s">
        <v>88</v>
      </c>
      <c r="B17" s="256">
        <f>+'Payer Mix Calculations'!B69+'Payer Mix Calculations'!B61</f>
        <v>0</v>
      </c>
      <c r="C17" s="277"/>
      <c r="D17" s="256">
        <f t="shared" si="0"/>
        <v>0</v>
      </c>
      <c r="E17" s="256">
        <f>-'Payer Mix Calculations'!B59-'Payer Mix Calculations'!B67</f>
        <v>0</v>
      </c>
      <c r="F17" s="256">
        <f t="shared" si="1"/>
        <v>0</v>
      </c>
      <c r="G17" s="257">
        <f t="shared" si="2"/>
        <v>0</v>
      </c>
      <c r="H17" s="272">
        <f>+'Payer Mix Calculations'!B58+'Payer Mix Calculations'!B66</f>
        <v>0</v>
      </c>
    </row>
    <row r="18" spans="1:26">
      <c r="A18" s="269" t="s">
        <v>89</v>
      </c>
      <c r="B18" s="189">
        <f>+'Payer Mix Calculations'!C69+'Payer Mix Calculations'!C61</f>
        <v>0</v>
      </c>
      <c r="C18" s="277"/>
      <c r="D18" s="256">
        <f t="shared" si="0"/>
        <v>0</v>
      </c>
      <c r="E18" s="256">
        <f>-'Payer Mix Calculations'!C59-'Payer Mix Calculations'!C67</f>
        <v>0</v>
      </c>
      <c r="F18" s="256">
        <f t="shared" si="1"/>
        <v>0</v>
      </c>
      <c r="G18" s="257">
        <f t="shared" si="2"/>
        <v>0</v>
      </c>
      <c r="H18" s="272">
        <f>+'Payer Mix Calculations'!C58+'Payer Mix Calculations'!C66</f>
        <v>0</v>
      </c>
    </row>
    <row r="19" spans="1:26">
      <c r="A19" s="269" t="s">
        <v>90</v>
      </c>
      <c r="B19" s="189">
        <f>+'Payer Mix Calculations'!B77</f>
        <v>0</v>
      </c>
      <c r="C19" s="277"/>
      <c r="D19" s="256">
        <f>+C19+B19</f>
        <v>0</v>
      </c>
      <c r="E19" s="256">
        <f>-'Payer Mix Calculations'!B75</f>
        <v>0</v>
      </c>
      <c r="F19" s="256">
        <f t="shared" si="1"/>
        <v>0</v>
      </c>
      <c r="G19" s="257">
        <f t="shared" si="2"/>
        <v>0</v>
      </c>
      <c r="H19" s="272">
        <f>+'Payer Mix Calculations'!B74</f>
        <v>0</v>
      </c>
    </row>
    <row r="20" spans="1:26">
      <c r="A20" s="269" t="s">
        <v>91</v>
      </c>
      <c r="B20" s="189">
        <f>+'Payer Mix Calculations'!C77</f>
        <v>0</v>
      </c>
      <c r="C20" s="277"/>
      <c r="D20" s="256">
        <f>+C20+B20</f>
        <v>0</v>
      </c>
      <c r="E20" s="256">
        <f>-'Payer Mix Calculations'!C75</f>
        <v>0</v>
      </c>
      <c r="F20" s="256">
        <f t="shared" si="1"/>
        <v>0</v>
      </c>
      <c r="G20" s="257">
        <f t="shared" si="2"/>
        <v>0</v>
      </c>
      <c r="H20" s="272">
        <f>+'Payer Mix Calculations'!C74</f>
        <v>0</v>
      </c>
    </row>
    <row r="21" spans="1:26">
      <c r="A21" s="270" t="s">
        <v>78</v>
      </c>
      <c r="B21" s="262">
        <f>SUM(B11:B20)</f>
        <v>0</v>
      </c>
      <c r="C21" s="262">
        <f t="shared" ref="C21:F21" si="3">SUM(C11:C20)</f>
        <v>0</v>
      </c>
      <c r="D21" s="262">
        <f t="shared" si="3"/>
        <v>0</v>
      </c>
      <c r="E21" s="262">
        <f t="shared" si="3"/>
        <v>0</v>
      </c>
      <c r="F21" s="262">
        <f t="shared" si="3"/>
        <v>0</v>
      </c>
      <c r="G21" s="257"/>
      <c r="H21" s="273"/>
      <c r="I21" s="181" t="s">
        <v>1</v>
      </c>
      <c r="J21" s="263" t="s">
        <v>1</v>
      </c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</row>
    <row r="22" spans="1:26" ht="15.75" thickBot="1">
      <c r="A22" s="182"/>
      <c r="B22" s="306" t="s">
        <v>1</v>
      </c>
      <c r="C22" s="306"/>
      <c r="D22" s="306"/>
      <c r="E22" s="306"/>
      <c r="F22" s="306"/>
      <c r="G22" s="306"/>
      <c r="H22" s="183"/>
    </row>
    <row r="23" spans="1:26" ht="15.75" customHeight="1">
      <c r="B23" s="184"/>
      <c r="C23" s="184"/>
      <c r="D23" s="184"/>
      <c r="E23" s="184"/>
      <c r="F23" s="184"/>
      <c r="G23" s="184"/>
      <c r="H23" s="185"/>
    </row>
    <row r="24" spans="1:26" ht="15.75" customHeight="1">
      <c r="B24" s="184"/>
      <c r="C24" s="184"/>
      <c r="D24" s="184"/>
      <c r="E24" s="184"/>
      <c r="F24" s="184"/>
      <c r="G24" s="184"/>
      <c r="H24" s="185"/>
    </row>
    <row r="25" spans="1:26" ht="22.5" customHeight="1" thickBot="1">
      <c r="A25" s="339" t="s">
        <v>92</v>
      </c>
      <c r="B25" s="187"/>
      <c r="C25" s="187"/>
      <c r="D25" s="166"/>
      <c r="E25" s="187"/>
      <c r="F25" s="187"/>
      <c r="G25" s="187"/>
      <c r="H25" s="187"/>
      <c r="I25" s="194"/>
    </row>
    <row r="26" spans="1:26" s="574" customFormat="1" ht="15.75" customHeight="1">
      <c r="A26" s="569" t="s">
        <v>93</v>
      </c>
      <c r="B26" s="570"/>
      <c r="C26" s="571"/>
      <c r="D26" s="572"/>
      <c r="E26" s="187"/>
      <c r="F26" s="187"/>
      <c r="G26" s="187"/>
      <c r="H26" s="187"/>
      <c r="I26" s="573"/>
    </row>
    <row r="27" spans="1:26" ht="15.75" customHeight="1">
      <c r="A27" s="190" t="s">
        <v>94</v>
      </c>
      <c r="B27" s="191">
        <f>+'Payer Mix Calculations'!B96-'Payer Mix Calculations'!B108</f>
        <v>0</v>
      </c>
      <c r="C27" s="211"/>
      <c r="D27" s="166"/>
      <c r="E27" s="187"/>
      <c r="F27" s="187"/>
      <c r="G27" s="187"/>
      <c r="H27" s="187"/>
    </row>
    <row r="28" spans="1:26" ht="15.75" customHeight="1">
      <c r="A28" s="190" t="s">
        <v>95</v>
      </c>
      <c r="B28" s="191">
        <f>+'Payer Mix Calculations'!B90</f>
        <v>0</v>
      </c>
      <c r="C28" s="212"/>
      <c r="D28" s="165"/>
      <c r="E28" s="265"/>
      <c r="F28" s="187"/>
      <c r="G28" s="187"/>
      <c r="H28" s="187"/>
    </row>
    <row r="29" spans="1:26" ht="15.75" customHeight="1">
      <c r="A29" s="190" t="s">
        <v>96</v>
      </c>
      <c r="B29" s="192">
        <f>IF(B27=0,0,(+B27/B28))</f>
        <v>0</v>
      </c>
      <c r="C29" s="213"/>
      <c r="D29" s="165"/>
      <c r="E29" s="265"/>
      <c r="F29" s="187"/>
      <c r="G29" s="187"/>
      <c r="H29" s="187"/>
    </row>
    <row r="30" spans="1:26" ht="15.75" customHeight="1">
      <c r="A30" s="190" t="s">
        <v>97</v>
      </c>
      <c r="B30" s="568">
        <f>IF($G$11=0,0,(+B29/$G$11))</f>
        <v>0</v>
      </c>
      <c r="C30" s="188"/>
      <c r="D30" s="165"/>
      <c r="E30" s="265"/>
      <c r="F30" s="187"/>
      <c r="G30" s="187"/>
      <c r="H30" s="187"/>
    </row>
    <row r="31" spans="1:26" ht="15.75" customHeight="1">
      <c r="A31" s="215"/>
      <c r="B31" s="194"/>
      <c r="C31" s="214"/>
      <c r="D31" s="165"/>
      <c r="E31" s="187"/>
      <c r="F31" s="187"/>
      <c r="G31" s="187"/>
      <c r="H31" s="187"/>
    </row>
    <row r="32" spans="1:26" ht="15.75" customHeight="1">
      <c r="A32" s="186"/>
      <c r="B32" s="187"/>
      <c r="C32" s="188"/>
      <c r="D32" s="187"/>
      <c r="E32" s="187"/>
      <c r="F32" s="187"/>
      <c r="G32" s="187"/>
      <c r="H32" s="187"/>
    </row>
    <row r="33" spans="1:8" s="574" customFormat="1" ht="15.75" customHeight="1">
      <c r="A33" s="575" t="s">
        <v>98</v>
      </c>
      <c r="B33" s="572"/>
      <c r="C33" s="576"/>
      <c r="D33" s="572"/>
      <c r="E33" s="187"/>
      <c r="F33" s="187"/>
      <c r="G33" s="187"/>
      <c r="H33" s="187"/>
    </row>
    <row r="34" spans="1:8" ht="15.75" customHeight="1">
      <c r="A34" s="190" t="s">
        <v>99</v>
      </c>
      <c r="B34" s="191">
        <f>+'Payer Mix Calculations'!C96-'Payer Mix Calculations'!C108</f>
        <v>0</v>
      </c>
      <c r="C34" s="211"/>
      <c r="D34" s="166"/>
      <c r="E34" s="187"/>
      <c r="F34" s="187"/>
      <c r="G34" s="187"/>
      <c r="H34" s="187"/>
    </row>
    <row r="35" spans="1:8" ht="15.75" customHeight="1">
      <c r="A35" s="190" t="s">
        <v>100</v>
      </c>
      <c r="B35" s="191">
        <f>+'Payer Mix Calculations'!C90</f>
        <v>0</v>
      </c>
      <c r="C35" s="212"/>
      <c r="D35" s="166"/>
      <c r="E35" s="187"/>
      <c r="F35" s="187"/>
      <c r="G35" s="187"/>
      <c r="H35" s="187"/>
    </row>
    <row r="36" spans="1:8" ht="15.75" customHeight="1">
      <c r="A36" s="190" t="s">
        <v>101</v>
      </c>
      <c r="B36" s="192">
        <f>IF(B34=0,0,(+B34/B35))</f>
        <v>0</v>
      </c>
      <c r="C36" s="213"/>
      <c r="D36" s="166"/>
      <c r="E36" s="187"/>
      <c r="F36" s="187"/>
      <c r="G36" s="187"/>
      <c r="H36" s="187"/>
    </row>
    <row r="37" spans="1:8" ht="15.75" customHeight="1">
      <c r="A37" s="190" t="s">
        <v>102</v>
      </c>
      <c r="B37" s="568">
        <f>IF($G$12=0,0,(+B36/$G$12))</f>
        <v>0</v>
      </c>
      <c r="C37" s="188"/>
      <c r="D37" s="166"/>
      <c r="E37" s="187"/>
      <c r="F37" s="187"/>
      <c r="G37" s="187"/>
      <c r="H37" s="187"/>
    </row>
    <row r="38" spans="1:8" ht="15.75" customHeight="1">
      <c r="A38" s="215"/>
      <c r="B38" s="194"/>
      <c r="C38" s="188"/>
      <c r="D38" s="166"/>
      <c r="E38" s="187"/>
      <c r="F38" s="187"/>
      <c r="G38" s="187"/>
      <c r="H38" s="187"/>
    </row>
    <row r="39" spans="1:8" ht="15.75" customHeight="1">
      <c r="A39" s="186"/>
      <c r="B39" s="194"/>
      <c r="C39" s="188"/>
      <c r="D39" s="187"/>
      <c r="E39" s="187"/>
      <c r="F39" s="194"/>
      <c r="G39" s="194"/>
      <c r="H39" s="187"/>
    </row>
    <row r="40" spans="1:8" s="578" customFormat="1" ht="15.75" customHeight="1">
      <c r="A40" s="575" t="s">
        <v>103</v>
      </c>
      <c r="B40" s="572"/>
      <c r="C40" s="576"/>
      <c r="D40" s="572"/>
      <c r="E40" s="577"/>
      <c r="F40" s="577"/>
      <c r="G40" s="577"/>
      <c r="H40" s="577"/>
    </row>
    <row r="41" spans="1:8" ht="15.75" customHeight="1">
      <c r="A41" s="190" t="s">
        <v>104</v>
      </c>
      <c r="B41" s="191">
        <f>+B34+B27</f>
        <v>0</v>
      </c>
      <c r="C41" s="213"/>
      <c r="D41" s="166"/>
      <c r="E41" s="194"/>
      <c r="F41" s="194"/>
      <c r="G41" s="194"/>
      <c r="H41" s="187"/>
    </row>
    <row r="42" spans="1:8" ht="15.75" customHeight="1">
      <c r="A42" s="190" t="s">
        <v>105</v>
      </c>
      <c r="B42" s="191">
        <f>+B35+B28</f>
        <v>0</v>
      </c>
      <c r="C42" s="216"/>
      <c r="D42" s="166"/>
      <c r="E42" s="194"/>
      <c r="F42" s="194"/>
      <c r="G42" s="194"/>
      <c r="H42" s="187"/>
    </row>
    <row r="43" spans="1:8" ht="30">
      <c r="A43" s="267" t="s">
        <v>106</v>
      </c>
      <c r="B43" s="192">
        <f>IF(B41=0,0,(+B41/B42))</f>
        <v>0</v>
      </c>
      <c r="C43" s="216"/>
      <c r="D43" s="166"/>
      <c r="E43" s="194"/>
      <c r="F43" s="194"/>
      <c r="G43" s="194"/>
      <c r="H43" s="187"/>
    </row>
    <row r="44" spans="1:8" ht="15.75" customHeight="1" thickBot="1">
      <c r="A44" s="217" t="s">
        <v>107</v>
      </c>
      <c r="B44" s="438">
        <f>IF('State Government'!$G$9=0,0,(+B43/'State Government'!$G$9))</f>
        <v>0</v>
      </c>
      <c r="C44" s="193"/>
      <c r="D44" s="166"/>
      <c r="E44" s="187"/>
      <c r="F44" s="187"/>
      <c r="G44" s="187"/>
      <c r="H44" s="187"/>
    </row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</sheetData>
  <sheetProtection algorithmName="SHA-512" hashValue="MKi021VfPEVKbjdZP9XB0XvbjjVaOwoE4TkZqzP7e4jWCHV2b8GFMpq4uTy7C67qi5Yho6PAs9bFTFiu/P43FQ==" saltValue="u56OOaFTiXKgbdm1ldX0wQ==" spinCount="100000" sheet="1" objects="1" scenarios="1"/>
  <pageMargins left="0.7" right="0.7" top="0.75" bottom="0.75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974"/>
  <sheetViews>
    <sheetView zoomScaleNormal="100" workbookViewId="0">
      <selection activeCell="F45" sqref="F45"/>
    </sheetView>
  </sheetViews>
  <sheetFormatPr defaultColWidth="12.625" defaultRowHeight="15" customHeight="1"/>
  <cols>
    <col min="1" max="1" width="36.125" style="57" customWidth="1"/>
    <col min="2" max="2" width="30.875" style="106" customWidth="1"/>
    <col min="3" max="3" width="45.625" style="57" customWidth="1"/>
    <col min="4" max="4" width="41.5" style="57" customWidth="1"/>
    <col min="5" max="5" width="19.875" style="57" customWidth="1"/>
    <col min="6" max="6" width="48.625" style="57" customWidth="1"/>
    <col min="7" max="7" width="27.375" style="57" customWidth="1"/>
    <col min="8" max="8" width="13.625" style="57" customWidth="1"/>
    <col min="9" max="26" width="7.625" style="57" customWidth="1"/>
    <col min="27" max="16384" width="12.625" style="57"/>
  </cols>
  <sheetData>
    <row r="1" spans="1:7" ht="18.75">
      <c r="A1" s="53" t="s">
        <v>108</v>
      </c>
      <c r="B1" s="105" t="s">
        <v>109</v>
      </c>
      <c r="C1" s="54" t="s">
        <v>110</v>
      </c>
      <c r="D1" s="55"/>
      <c r="E1" s="55"/>
      <c r="F1" s="56"/>
      <c r="G1" s="813"/>
    </row>
    <row r="2" spans="1:7">
      <c r="A2" s="46" t="s">
        <v>1</v>
      </c>
      <c r="C2" s="58"/>
      <c r="D2" s="55"/>
      <c r="E2" s="55"/>
      <c r="F2" s="59"/>
      <c r="G2" s="813"/>
    </row>
    <row r="3" spans="1:7" ht="15" customHeight="1">
      <c r="A3" s="46"/>
      <c r="C3" s="58"/>
      <c r="D3" s="813"/>
      <c r="E3" s="814"/>
      <c r="F3" s="60"/>
      <c r="G3" s="813"/>
    </row>
    <row r="4" spans="1:7" ht="19.5" customHeight="1" thickBot="1">
      <c r="A4" s="53" t="s">
        <v>111</v>
      </c>
      <c r="B4" s="107"/>
      <c r="C4" s="61"/>
      <c r="D4" s="813"/>
      <c r="E4" s="814"/>
      <c r="F4" s="60"/>
      <c r="G4" s="813"/>
    </row>
    <row r="5" spans="1:7">
      <c r="A5" s="815" t="s">
        <v>112</v>
      </c>
      <c r="B5" s="149"/>
      <c r="C5" s="62" t="s">
        <v>113</v>
      </c>
      <c r="D5" s="813"/>
      <c r="E5" s="63"/>
      <c r="F5" s="56"/>
      <c r="G5" s="813"/>
    </row>
    <row r="6" spans="1:7">
      <c r="A6" s="816" t="s">
        <v>114</v>
      </c>
      <c r="B6" s="108"/>
      <c r="C6" s="64" t="s">
        <v>115</v>
      </c>
      <c r="D6" s="813"/>
      <c r="E6" s="63"/>
      <c r="F6" s="56"/>
      <c r="G6" s="813"/>
    </row>
    <row r="7" spans="1:7" ht="17.25" customHeight="1">
      <c r="A7" s="816" t="s">
        <v>116</v>
      </c>
      <c r="B7" s="108"/>
      <c r="C7" s="64" t="s">
        <v>117</v>
      </c>
      <c r="D7" s="813"/>
      <c r="E7" s="65"/>
      <c r="F7" s="56"/>
      <c r="G7" s="813"/>
    </row>
    <row r="8" spans="1:7" ht="17.25" customHeight="1">
      <c r="A8" s="817" t="s">
        <v>118</v>
      </c>
      <c r="B8" s="279"/>
      <c r="C8" s="219" t="s">
        <v>119</v>
      </c>
      <c r="D8" s="494" t="s">
        <v>1</v>
      </c>
      <c r="E8" s="63"/>
      <c r="F8" s="56"/>
      <c r="G8" s="813"/>
    </row>
    <row r="9" spans="1:7" ht="17.25" customHeight="1">
      <c r="A9" s="818" t="s">
        <v>120</v>
      </c>
      <c r="B9" s="280"/>
      <c r="C9" s="74" t="s">
        <v>121</v>
      </c>
      <c r="D9" s="66"/>
      <c r="E9" s="63"/>
      <c r="F9" s="56"/>
      <c r="G9" s="813"/>
    </row>
    <row r="10" spans="1:7" ht="18" customHeight="1">
      <c r="A10" s="818" t="s">
        <v>122</v>
      </c>
      <c r="B10" s="281"/>
      <c r="C10" s="74" t="s">
        <v>123</v>
      </c>
      <c r="D10" s="66"/>
      <c r="E10" s="63"/>
      <c r="F10" s="56"/>
      <c r="G10" s="813"/>
    </row>
    <row r="11" spans="1:7" ht="17.25" customHeight="1">
      <c r="A11" s="230" t="s">
        <v>124</v>
      </c>
      <c r="B11" s="280"/>
      <c r="C11" s="231" t="s">
        <v>125</v>
      </c>
      <c r="D11" s="232" t="s">
        <v>1</v>
      </c>
      <c r="E11" s="63"/>
      <c r="F11" s="56"/>
      <c r="G11" s="813"/>
    </row>
    <row r="12" spans="1:7" ht="17.25" customHeight="1">
      <c r="A12" s="230" t="s">
        <v>126</v>
      </c>
      <c r="B12" s="280"/>
      <c r="C12" s="231" t="s">
        <v>127</v>
      </c>
      <c r="D12" s="66" t="s">
        <v>1</v>
      </c>
      <c r="E12" s="63"/>
      <c r="F12" s="56"/>
      <c r="G12" s="813"/>
    </row>
    <row r="13" spans="1:7">
      <c r="A13" s="818" t="s">
        <v>128</v>
      </c>
      <c r="B13" s="280"/>
      <c r="C13" s="74" t="s">
        <v>129</v>
      </c>
      <c r="D13" s="67"/>
      <c r="E13" s="63"/>
      <c r="F13" s="56"/>
      <c r="G13" s="813"/>
    </row>
    <row r="14" spans="1:7">
      <c r="A14" s="818" t="s">
        <v>130</v>
      </c>
      <c r="B14" s="280"/>
      <c r="C14" s="74" t="s">
        <v>131</v>
      </c>
      <c r="D14" s="67"/>
      <c r="E14" s="63"/>
      <c r="F14" s="56"/>
      <c r="G14" s="813"/>
    </row>
    <row r="15" spans="1:7" ht="15.75" thickBot="1">
      <c r="A15" s="819" t="s">
        <v>132</v>
      </c>
      <c r="B15" s="109"/>
      <c r="C15" s="130" t="s">
        <v>133</v>
      </c>
      <c r="D15" s="67"/>
      <c r="E15" s="63"/>
      <c r="F15" s="56"/>
      <c r="G15" s="813"/>
    </row>
    <row r="16" spans="1:7" ht="15.75">
      <c r="A16" s="820"/>
      <c r="B16" s="110"/>
      <c r="C16" s="68"/>
      <c r="D16" s="69"/>
      <c r="E16" s="63"/>
      <c r="F16" s="63"/>
      <c r="G16" s="813"/>
    </row>
    <row r="17" spans="1:8" ht="19.5" customHeight="1" thickBot="1">
      <c r="A17" s="53" t="s">
        <v>134</v>
      </c>
      <c r="B17" s="111"/>
      <c r="C17" s="70"/>
      <c r="D17" s="67"/>
      <c r="E17" s="813"/>
      <c r="F17" s="56"/>
      <c r="G17" s="813"/>
      <c r="H17" s="813"/>
    </row>
    <row r="18" spans="1:8" ht="15" customHeight="1">
      <c r="A18" s="71" t="s">
        <v>135</v>
      </c>
      <c r="B18" s="278"/>
      <c r="C18" s="72" t="s">
        <v>136</v>
      </c>
      <c r="D18" s="67"/>
      <c r="E18" s="813"/>
      <c r="F18" s="56"/>
      <c r="G18" s="813"/>
      <c r="H18" s="813"/>
    </row>
    <row r="19" spans="1:8">
      <c r="A19" s="816" t="s">
        <v>28</v>
      </c>
      <c r="B19" s="142">
        <v>0</v>
      </c>
      <c r="C19" s="64" t="s">
        <v>137</v>
      </c>
      <c r="D19" s="69"/>
      <c r="E19" s="821"/>
      <c r="F19" s="125"/>
      <c r="G19" s="821"/>
      <c r="H19" s="821"/>
    </row>
    <row r="20" spans="1:8" ht="15.75">
      <c r="A20" s="816" t="s">
        <v>138</v>
      </c>
      <c r="B20" s="142">
        <v>0</v>
      </c>
      <c r="C20" s="50" t="s">
        <v>139</v>
      </c>
      <c r="D20" s="69"/>
      <c r="E20" s="821"/>
      <c r="F20" s="126"/>
      <c r="G20" s="821"/>
      <c r="H20" s="821"/>
    </row>
    <row r="21" spans="1:8">
      <c r="A21" s="816" t="s">
        <v>4</v>
      </c>
      <c r="B21" s="142">
        <v>0</v>
      </c>
      <c r="C21" s="139" t="s">
        <v>140</v>
      </c>
      <c r="D21" s="67"/>
      <c r="E21" s="821"/>
      <c r="F21" s="127"/>
      <c r="G21" s="821"/>
      <c r="H21" s="821"/>
    </row>
    <row r="22" spans="1:8" ht="15.75" customHeight="1">
      <c r="A22" s="816" t="s">
        <v>141</v>
      </c>
      <c r="B22" s="142">
        <v>0</v>
      </c>
      <c r="C22" s="140" t="s">
        <v>142</v>
      </c>
      <c r="D22" s="75"/>
      <c r="E22" s="821"/>
      <c r="F22" s="128"/>
      <c r="G22" s="47"/>
      <c r="H22" s="821"/>
    </row>
    <row r="23" spans="1:8" ht="15.75" customHeight="1">
      <c r="A23" s="816" t="s">
        <v>143</v>
      </c>
      <c r="B23" s="142">
        <v>0</v>
      </c>
      <c r="C23" s="140" t="s">
        <v>144</v>
      </c>
      <c r="D23" s="75"/>
      <c r="E23" s="93"/>
      <c r="F23" s="129"/>
      <c r="G23" s="47"/>
      <c r="H23" s="821"/>
    </row>
    <row r="24" spans="1:8" ht="15.75" customHeight="1">
      <c r="A24" s="816" t="s">
        <v>145</v>
      </c>
      <c r="B24" s="142">
        <v>0</v>
      </c>
      <c r="C24" s="140" t="s">
        <v>146</v>
      </c>
      <c r="D24" s="197"/>
      <c r="E24" s="93"/>
      <c r="F24" s="128"/>
      <c r="G24" s="47"/>
      <c r="H24" s="821"/>
    </row>
    <row r="25" spans="1:8" ht="15.75" customHeight="1">
      <c r="A25" s="816" t="s">
        <v>147</v>
      </c>
      <c r="B25" s="444">
        <v>0</v>
      </c>
      <c r="C25" s="76" t="s">
        <v>148</v>
      </c>
      <c r="D25" s="75" t="s">
        <v>1</v>
      </c>
      <c r="E25" s="822"/>
      <c r="F25" s="129"/>
      <c r="G25" s="47"/>
      <c r="H25" s="821"/>
    </row>
    <row r="26" spans="1:8" ht="15.75" customHeight="1">
      <c r="A26" s="816" t="s">
        <v>149</v>
      </c>
      <c r="B26" s="445">
        <v>0</v>
      </c>
      <c r="C26" s="76" t="s">
        <v>150</v>
      </c>
      <c r="D26" s="75"/>
      <c r="E26" s="822"/>
      <c r="F26" s="129"/>
      <c r="G26" s="47"/>
      <c r="H26" s="821"/>
    </row>
    <row r="27" spans="1:8" ht="15.75" customHeight="1">
      <c r="A27" s="816" t="s">
        <v>151</v>
      </c>
      <c r="B27" s="445">
        <v>0</v>
      </c>
      <c r="C27" s="64" t="s">
        <v>152</v>
      </c>
      <c r="D27" s="197"/>
      <c r="E27" s="822"/>
      <c r="F27" s="75"/>
      <c r="G27" s="821"/>
      <c r="H27" s="821"/>
    </row>
    <row r="28" spans="1:8" ht="30">
      <c r="A28" s="816" t="s">
        <v>153</v>
      </c>
      <c r="B28" s="444">
        <v>0</v>
      </c>
      <c r="C28" s="76" t="s">
        <v>154</v>
      </c>
      <c r="D28" s="603"/>
      <c r="E28" s="823"/>
      <c r="F28" s="75"/>
      <c r="G28" s="821"/>
      <c r="H28" s="821"/>
    </row>
    <row r="29" spans="1:8" ht="29.25" customHeight="1" thickBot="1">
      <c r="A29" s="824" t="s">
        <v>155</v>
      </c>
      <c r="B29" s="143">
        <v>0</v>
      </c>
      <c r="C29" s="141" t="s">
        <v>156</v>
      </c>
      <c r="D29" s="69"/>
      <c r="E29" s="821"/>
      <c r="F29" s="127"/>
      <c r="G29" s="821"/>
      <c r="H29" s="821"/>
    </row>
    <row r="30" spans="1:8" ht="15.75" customHeight="1">
      <c r="A30" s="77"/>
      <c r="B30" s="112"/>
      <c r="C30" s="70"/>
      <c r="D30" s="67"/>
      <c r="E30" s="821"/>
      <c r="F30" s="75"/>
      <c r="G30" s="822"/>
      <c r="H30" s="822"/>
    </row>
    <row r="31" spans="1:8" ht="22.5" customHeight="1" thickBot="1">
      <c r="A31" s="78" t="s">
        <v>157</v>
      </c>
      <c r="B31" s="111"/>
      <c r="C31" s="79"/>
      <c r="D31" s="56"/>
      <c r="E31" s="825" t="s">
        <v>1</v>
      </c>
      <c r="F31" s="56"/>
      <c r="G31" s="813"/>
      <c r="H31" s="813"/>
    </row>
    <row r="32" spans="1:8" ht="22.5" customHeight="1">
      <c r="A32" s="71" t="s">
        <v>158</v>
      </c>
      <c r="B32" s="113"/>
      <c r="C32" s="72" t="s">
        <v>136</v>
      </c>
      <c r="D32" s="318" t="s">
        <v>159</v>
      </c>
      <c r="E32" s="80" t="s">
        <v>160</v>
      </c>
      <c r="F32" s="81" t="s">
        <v>136</v>
      </c>
      <c r="G32" s="813"/>
      <c r="H32" s="813"/>
    </row>
    <row r="33" spans="1:10" ht="30">
      <c r="A33" s="826" t="s">
        <v>161</v>
      </c>
      <c r="B33" s="136">
        <v>0</v>
      </c>
      <c r="C33" s="321" t="s">
        <v>162</v>
      </c>
      <c r="D33" s="827" t="s">
        <v>163</v>
      </c>
      <c r="E33" s="49">
        <v>0</v>
      </c>
      <c r="F33" s="74" t="s">
        <v>164</v>
      </c>
      <c r="G33" s="813"/>
      <c r="H33" s="813"/>
      <c r="I33" s="813"/>
      <c r="J33" s="813"/>
    </row>
    <row r="34" spans="1:10" ht="30">
      <c r="A34" s="826" t="s">
        <v>165</v>
      </c>
      <c r="B34" s="136">
        <v>0</v>
      </c>
      <c r="C34" s="321" t="s">
        <v>166</v>
      </c>
      <c r="D34" s="827" t="s">
        <v>167</v>
      </c>
      <c r="E34" s="49">
        <v>0</v>
      </c>
      <c r="F34" s="74" t="s">
        <v>168</v>
      </c>
      <c r="G34" s="65"/>
      <c r="H34" s="813"/>
      <c r="I34" s="813"/>
      <c r="J34" s="813"/>
    </row>
    <row r="35" spans="1:10" ht="30">
      <c r="A35" s="826" t="s">
        <v>169</v>
      </c>
      <c r="B35" s="136">
        <v>0</v>
      </c>
      <c r="C35" s="321" t="s">
        <v>170</v>
      </c>
      <c r="D35" s="827" t="s">
        <v>171</v>
      </c>
      <c r="E35" s="49">
        <v>0</v>
      </c>
      <c r="F35" s="74" t="s">
        <v>172</v>
      </c>
      <c r="G35" s="65"/>
      <c r="H35" s="813"/>
      <c r="I35" s="813"/>
      <c r="J35" s="813"/>
    </row>
    <row r="36" spans="1:10" ht="30">
      <c r="A36" s="826" t="s">
        <v>173</v>
      </c>
      <c r="B36" s="136">
        <v>0</v>
      </c>
      <c r="C36" s="321" t="s">
        <v>174</v>
      </c>
      <c r="D36" s="828" t="s">
        <v>175</v>
      </c>
      <c r="E36" s="49">
        <v>0</v>
      </c>
      <c r="F36" s="133" t="s">
        <v>176</v>
      </c>
      <c r="G36" s="65"/>
      <c r="H36" s="813"/>
      <c r="I36" s="813"/>
      <c r="J36" s="813"/>
    </row>
    <row r="37" spans="1:10" ht="33" customHeight="1">
      <c r="A37" s="826" t="s">
        <v>177</v>
      </c>
      <c r="B37" s="136">
        <v>0</v>
      </c>
      <c r="C37" s="74" t="s">
        <v>178</v>
      </c>
      <c r="D37" s="828" t="s">
        <v>179</v>
      </c>
      <c r="E37" s="49">
        <v>0</v>
      </c>
      <c r="F37" s="138" t="s">
        <v>180</v>
      </c>
      <c r="G37" s="65"/>
      <c r="H37" s="813"/>
      <c r="I37" s="813"/>
      <c r="J37" s="813"/>
    </row>
    <row r="38" spans="1:10" ht="30">
      <c r="A38" s="826" t="s">
        <v>177</v>
      </c>
      <c r="B38" s="136">
        <v>0</v>
      </c>
      <c r="C38" s="321" t="s">
        <v>181</v>
      </c>
      <c r="D38" s="826" t="s">
        <v>182</v>
      </c>
      <c r="E38" s="443">
        <v>0</v>
      </c>
      <c r="F38" s="321" t="s">
        <v>183</v>
      </c>
      <c r="G38" s="724" t="s">
        <v>1</v>
      </c>
      <c r="H38" s="725"/>
      <c r="I38" s="725"/>
      <c r="J38" s="725"/>
    </row>
    <row r="39" spans="1:10" ht="24.75" customHeight="1">
      <c r="A39" s="826" t="s">
        <v>182</v>
      </c>
      <c r="B39" s="443">
        <v>0</v>
      </c>
      <c r="C39" s="321" t="s">
        <v>184</v>
      </c>
      <c r="D39" s="317" t="s">
        <v>185</v>
      </c>
      <c r="E39" s="821"/>
      <c r="F39" s="83" t="s">
        <v>136</v>
      </c>
      <c r="G39" s="65"/>
      <c r="H39" s="813"/>
      <c r="I39" s="813"/>
      <c r="J39" s="813"/>
    </row>
    <row r="40" spans="1:10">
      <c r="A40" s="829"/>
      <c r="B40" s="115"/>
      <c r="C40" s="830"/>
      <c r="D40" s="831" t="s">
        <v>186</v>
      </c>
      <c r="E40" s="134">
        <v>0</v>
      </c>
      <c r="F40" s="99" t="s">
        <v>187</v>
      </c>
      <c r="G40" s="137" t="s">
        <v>1</v>
      </c>
      <c r="H40" s="813"/>
      <c r="I40" s="813"/>
      <c r="J40" s="813"/>
    </row>
    <row r="41" spans="1:10">
      <c r="A41" s="84" t="s">
        <v>188</v>
      </c>
      <c r="B41" s="115"/>
      <c r="C41" s="83" t="s">
        <v>136</v>
      </c>
      <c r="D41" s="831" t="s">
        <v>186</v>
      </c>
      <c r="E41" s="134">
        <v>0</v>
      </c>
      <c r="F41" s="100" t="s">
        <v>189</v>
      </c>
      <c r="G41" s="813"/>
      <c r="H41" s="813"/>
      <c r="I41" s="813"/>
      <c r="J41" s="813"/>
    </row>
    <row r="42" spans="1:10">
      <c r="A42" s="832" t="s">
        <v>190</v>
      </c>
      <c r="B42" s="136">
        <v>0</v>
      </c>
      <c r="C42" s="436" t="s">
        <v>191</v>
      </c>
      <c r="D42" s="833" t="s">
        <v>192</v>
      </c>
      <c r="E42" s="834">
        <v>0</v>
      </c>
      <c r="F42" s="100" t="s">
        <v>193</v>
      </c>
      <c r="G42" s="813"/>
      <c r="H42" s="813"/>
      <c r="I42" s="813"/>
      <c r="J42" s="813"/>
    </row>
    <row r="43" spans="1:10">
      <c r="A43" s="832" t="s">
        <v>194</v>
      </c>
      <c r="B43" s="136">
        <v>0</v>
      </c>
      <c r="C43" s="436" t="s">
        <v>195</v>
      </c>
      <c r="D43" s="831" t="s">
        <v>196</v>
      </c>
      <c r="E43" s="134">
        <v>0</v>
      </c>
      <c r="F43" s="101" t="s">
        <v>197</v>
      </c>
      <c r="G43" s="813"/>
      <c r="H43" s="813"/>
      <c r="I43" s="813"/>
      <c r="J43" s="813"/>
    </row>
    <row r="44" spans="1:10" ht="15.75" customHeight="1">
      <c r="A44" s="832" t="s">
        <v>198</v>
      </c>
      <c r="B44" s="136">
        <v>0</v>
      </c>
      <c r="C44" s="436" t="s">
        <v>199</v>
      </c>
      <c r="D44" s="831" t="s">
        <v>200</v>
      </c>
      <c r="E44" s="85">
        <v>0</v>
      </c>
      <c r="F44" s="101" t="s">
        <v>201</v>
      </c>
      <c r="G44" s="65"/>
      <c r="H44" s="813"/>
      <c r="I44" s="813"/>
      <c r="J44" s="813"/>
    </row>
    <row r="45" spans="1:10" ht="15.75" customHeight="1">
      <c r="A45" s="832" t="s">
        <v>202</v>
      </c>
      <c r="B45" s="136">
        <v>0</v>
      </c>
      <c r="C45" s="436" t="s">
        <v>203</v>
      </c>
      <c r="D45" s="835"/>
      <c r="E45" s="836"/>
      <c r="F45" s="837"/>
      <c r="G45" s="65"/>
      <c r="H45" s="813"/>
      <c r="I45" s="813"/>
      <c r="J45" s="813"/>
    </row>
    <row r="46" spans="1:10" ht="15.75" customHeight="1">
      <c r="A46" s="832" t="s">
        <v>204</v>
      </c>
      <c r="B46" s="136">
        <v>0</v>
      </c>
      <c r="C46" s="437" t="s">
        <v>205</v>
      </c>
      <c r="D46" s="831" t="s">
        <v>206</v>
      </c>
      <c r="E46" s="102">
        <v>0</v>
      </c>
      <c r="F46" s="99" t="s">
        <v>207</v>
      </c>
      <c r="G46" s="65"/>
      <c r="H46" s="813"/>
      <c r="I46" s="813"/>
      <c r="J46" s="813"/>
    </row>
    <row r="47" spans="1:10" ht="15.75" customHeight="1">
      <c r="A47" s="433"/>
      <c r="B47" s="434"/>
      <c r="C47" s="435"/>
      <c r="D47" s="831" t="s">
        <v>206</v>
      </c>
      <c r="E47" s="102">
        <v>0</v>
      </c>
      <c r="F47" s="100" t="s">
        <v>208</v>
      </c>
      <c r="G47" s="65"/>
      <c r="H47" s="813"/>
      <c r="I47" s="813"/>
      <c r="J47" s="813"/>
    </row>
    <row r="48" spans="1:10" ht="15.75" customHeight="1">
      <c r="A48" s="838" t="s">
        <v>190</v>
      </c>
      <c r="B48" s="104">
        <v>0</v>
      </c>
      <c r="C48" s="322" t="s">
        <v>209</v>
      </c>
      <c r="D48" s="833" t="s">
        <v>210</v>
      </c>
      <c r="E48" s="839">
        <v>0</v>
      </c>
      <c r="F48" s="100" t="s">
        <v>211</v>
      </c>
      <c r="G48" s="86"/>
      <c r="H48" s="813"/>
      <c r="I48" s="813"/>
      <c r="J48" s="813"/>
    </row>
    <row r="49" spans="1:9" ht="15.75" customHeight="1">
      <c r="A49" s="838" t="s">
        <v>212</v>
      </c>
      <c r="B49" s="116">
        <v>0</v>
      </c>
      <c r="C49" s="322" t="s">
        <v>213</v>
      </c>
      <c r="D49" s="831" t="s">
        <v>214</v>
      </c>
      <c r="E49" s="102">
        <v>0</v>
      </c>
      <c r="F49" s="101" t="s">
        <v>215</v>
      </c>
      <c r="G49" s="813"/>
      <c r="H49" s="813"/>
      <c r="I49" s="813"/>
    </row>
    <row r="50" spans="1:9" ht="15.75" customHeight="1">
      <c r="A50" s="838" t="s">
        <v>216</v>
      </c>
      <c r="B50" s="116">
        <v>0</v>
      </c>
      <c r="C50" s="322" t="s">
        <v>217</v>
      </c>
      <c r="D50" s="831" t="s">
        <v>218</v>
      </c>
      <c r="E50" s="85">
        <v>0</v>
      </c>
      <c r="F50" s="101" t="s">
        <v>219</v>
      </c>
      <c r="G50" s="65"/>
      <c r="H50" s="813"/>
      <c r="I50" s="813"/>
    </row>
    <row r="51" spans="1:9" ht="15.75" customHeight="1">
      <c r="A51" s="838" t="s">
        <v>220</v>
      </c>
      <c r="B51" s="116">
        <v>0</v>
      </c>
      <c r="C51" s="322" t="s">
        <v>221</v>
      </c>
      <c r="D51" s="835"/>
      <c r="E51" s="836"/>
      <c r="F51" s="837"/>
      <c r="G51" s="65"/>
      <c r="H51" s="813"/>
      <c r="I51" s="813"/>
    </row>
    <row r="52" spans="1:9" ht="15.75" customHeight="1">
      <c r="A52" s="838" t="s">
        <v>222</v>
      </c>
      <c r="B52" s="116">
        <v>0</v>
      </c>
      <c r="C52" s="322" t="s">
        <v>223</v>
      </c>
      <c r="D52" s="831" t="s">
        <v>224</v>
      </c>
      <c r="E52" s="102">
        <v>0</v>
      </c>
      <c r="F52" s="99" t="s">
        <v>225</v>
      </c>
      <c r="G52" s="65"/>
      <c r="H52" s="813"/>
      <c r="I52" s="813"/>
    </row>
    <row r="53" spans="1:9" ht="15.75" customHeight="1">
      <c r="A53" s="87"/>
      <c r="B53" s="117"/>
      <c r="C53" s="148"/>
      <c r="D53" s="831" t="s">
        <v>226</v>
      </c>
      <c r="E53" s="102">
        <v>0</v>
      </c>
      <c r="F53" s="100" t="s">
        <v>227</v>
      </c>
      <c r="G53" s="65"/>
      <c r="H53" s="813"/>
      <c r="I53" s="813"/>
    </row>
    <row r="54" spans="1:9" ht="15.75" customHeight="1">
      <c r="A54" s="88" t="s">
        <v>228</v>
      </c>
      <c r="B54" s="104">
        <v>0</v>
      </c>
      <c r="C54" s="73" t="s">
        <v>229</v>
      </c>
      <c r="D54" s="833" t="s">
        <v>230</v>
      </c>
      <c r="E54" s="839">
        <v>0</v>
      </c>
      <c r="F54" s="100" t="s">
        <v>231</v>
      </c>
      <c r="G54" s="813"/>
      <c r="H54" s="813"/>
      <c r="I54" s="813"/>
    </row>
    <row r="55" spans="1:9" ht="15.75" customHeight="1">
      <c r="A55" s="838" t="s">
        <v>232</v>
      </c>
      <c r="B55" s="116">
        <v>0</v>
      </c>
      <c r="C55" s="73" t="s">
        <v>233</v>
      </c>
      <c r="D55" s="831" t="s">
        <v>234</v>
      </c>
      <c r="E55" s="102">
        <v>0</v>
      </c>
      <c r="F55" s="101" t="s">
        <v>235</v>
      </c>
      <c r="G55" s="813"/>
      <c r="H55" s="813"/>
      <c r="I55" s="813"/>
    </row>
    <row r="56" spans="1:9" ht="15.75" customHeight="1">
      <c r="A56" s="838" t="s">
        <v>236</v>
      </c>
      <c r="B56" s="116">
        <v>0</v>
      </c>
      <c r="C56" s="73" t="s">
        <v>237</v>
      </c>
      <c r="D56" s="831" t="s">
        <v>238</v>
      </c>
      <c r="E56" s="85">
        <v>0</v>
      </c>
      <c r="F56" s="101" t="s">
        <v>239</v>
      </c>
      <c r="G56" s="821"/>
      <c r="H56" s="813"/>
      <c r="I56" s="813"/>
    </row>
    <row r="57" spans="1:9" ht="15.75" customHeight="1">
      <c r="A57" s="838" t="s">
        <v>240</v>
      </c>
      <c r="B57" s="116">
        <v>0</v>
      </c>
      <c r="C57" s="73" t="s">
        <v>241</v>
      </c>
      <c r="D57" s="835"/>
      <c r="E57" s="836"/>
      <c r="F57" s="837"/>
      <c r="G57" s="821"/>
      <c r="H57" s="813"/>
      <c r="I57" s="813"/>
    </row>
    <row r="58" spans="1:9" ht="15.75" customHeight="1">
      <c r="A58" s="840" t="s">
        <v>242</v>
      </c>
      <c r="B58" s="118">
        <v>0</v>
      </c>
      <c r="C58" s="145" t="s">
        <v>243</v>
      </c>
      <c r="D58" s="831" t="s">
        <v>244</v>
      </c>
      <c r="E58" s="123">
        <v>0</v>
      </c>
      <c r="F58" s="99" t="s">
        <v>245</v>
      </c>
      <c r="G58" s="821"/>
      <c r="H58" s="813"/>
      <c r="I58" s="813"/>
    </row>
    <row r="59" spans="1:9" ht="15.75" customHeight="1">
      <c r="A59" s="89"/>
      <c r="B59" s="119"/>
      <c r="C59" s="323"/>
      <c r="D59" s="831" t="s">
        <v>244</v>
      </c>
      <c r="E59" s="123">
        <v>0</v>
      </c>
      <c r="F59" s="100" t="s">
        <v>246</v>
      </c>
      <c r="G59" s="821"/>
      <c r="H59" s="813"/>
      <c r="I59" s="813"/>
    </row>
    <row r="60" spans="1:9" ht="15.75" customHeight="1">
      <c r="A60" s="91" t="s">
        <v>247</v>
      </c>
      <c r="B60" s="103">
        <v>0</v>
      </c>
      <c r="C60" s="74" t="s">
        <v>248</v>
      </c>
      <c r="D60" s="833" t="s">
        <v>249</v>
      </c>
      <c r="E60" s="123">
        <v>0</v>
      </c>
      <c r="F60" s="100" t="s">
        <v>250</v>
      </c>
      <c r="G60" s="821"/>
      <c r="H60" s="813"/>
      <c r="I60" s="813"/>
    </row>
    <row r="61" spans="1:9" ht="15.75" customHeight="1">
      <c r="A61" s="826" t="s">
        <v>251</v>
      </c>
      <c r="B61" s="120">
        <v>0</v>
      </c>
      <c r="C61" s="74" t="s">
        <v>252</v>
      </c>
      <c r="D61" s="831" t="s">
        <v>253</v>
      </c>
      <c r="E61" s="123">
        <v>0</v>
      </c>
      <c r="F61" s="101" t="s">
        <v>254</v>
      </c>
      <c r="G61" s="821"/>
      <c r="H61" s="813"/>
      <c r="I61" s="813"/>
    </row>
    <row r="62" spans="1:9" ht="15.75" customHeight="1">
      <c r="A62" s="826" t="s">
        <v>255</v>
      </c>
      <c r="B62" s="120">
        <v>0</v>
      </c>
      <c r="C62" s="74" t="s">
        <v>256</v>
      </c>
      <c r="D62" s="831" t="s">
        <v>257</v>
      </c>
      <c r="E62" s="114">
        <v>0</v>
      </c>
      <c r="F62" s="101" t="s">
        <v>258</v>
      </c>
      <c r="G62" s="821"/>
      <c r="H62" s="813"/>
      <c r="I62" s="813"/>
    </row>
    <row r="63" spans="1:9" ht="15.75" customHeight="1">
      <c r="A63" s="841" t="s">
        <v>259</v>
      </c>
      <c r="B63" s="121">
        <v>0</v>
      </c>
      <c r="C63" s="324" t="s">
        <v>260</v>
      </c>
      <c r="D63" s="842"/>
      <c r="E63" s="842"/>
      <c r="F63" s="843"/>
      <c r="G63" s="821"/>
      <c r="H63" s="813"/>
      <c r="I63" s="90" t="s">
        <v>1</v>
      </c>
    </row>
    <row r="64" spans="1:9" ht="15.75" customHeight="1">
      <c r="A64" s="838" t="s">
        <v>261</v>
      </c>
      <c r="B64" s="116">
        <v>0</v>
      </c>
      <c r="C64" s="73" t="s">
        <v>262</v>
      </c>
      <c r="D64" s="844" t="s">
        <v>263</v>
      </c>
      <c r="E64" s="123"/>
      <c r="F64" s="73" t="s">
        <v>264</v>
      </c>
      <c r="G64" s="821"/>
      <c r="H64" s="813"/>
      <c r="I64" s="92"/>
    </row>
    <row r="65" spans="1:9" ht="15.75" customHeight="1">
      <c r="A65" s="87"/>
      <c r="B65" s="117"/>
      <c r="C65" s="148"/>
      <c r="D65" s="844" t="s">
        <v>265</v>
      </c>
      <c r="E65" s="123"/>
      <c r="F65" s="73" t="s">
        <v>266</v>
      </c>
      <c r="G65" s="813"/>
      <c r="H65" s="813"/>
      <c r="I65" s="92"/>
    </row>
    <row r="66" spans="1:9" ht="15.75" customHeight="1">
      <c r="A66" s="838" t="s">
        <v>267</v>
      </c>
      <c r="B66" s="104">
        <v>0</v>
      </c>
      <c r="C66" s="73" t="s">
        <v>268</v>
      </c>
      <c r="D66" s="844" t="s">
        <v>269</v>
      </c>
      <c r="E66" s="123"/>
      <c r="F66" s="73" t="s">
        <v>270</v>
      </c>
      <c r="G66" s="813"/>
      <c r="H66" s="813"/>
      <c r="I66" s="93" t="s">
        <v>1</v>
      </c>
    </row>
    <row r="67" spans="1:9" ht="15.75" customHeight="1">
      <c r="A67" s="838" t="s">
        <v>271</v>
      </c>
      <c r="B67" s="116">
        <v>0</v>
      </c>
      <c r="C67" s="73" t="s">
        <v>272</v>
      </c>
      <c r="D67" s="844" t="s">
        <v>273</v>
      </c>
      <c r="E67" s="123"/>
      <c r="F67" s="73" t="s">
        <v>274</v>
      </c>
      <c r="G67" s="813"/>
      <c r="H67" s="813"/>
      <c r="I67" s="813"/>
    </row>
    <row r="68" spans="1:9" ht="15.75" customHeight="1">
      <c r="A68" s="838" t="s">
        <v>275</v>
      </c>
      <c r="B68" s="116">
        <v>0</v>
      </c>
      <c r="C68" s="73" t="s">
        <v>276</v>
      </c>
      <c r="D68" s="845" t="s">
        <v>277</v>
      </c>
      <c r="E68" s="198"/>
      <c r="F68" s="145" t="s">
        <v>278</v>
      </c>
      <c r="G68" s="813"/>
      <c r="H68" s="813"/>
      <c r="I68" s="813"/>
    </row>
    <row r="69" spans="1:9" ht="15.75" customHeight="1">
      <c r="A69" s="838" t="s">
        <v>279</v>
      </c>
      <c r="B69" s="116">
        <v>0</v>
      </c>
      <c r="C69" s="73" t="s">
        <v>280</v>
      </c>
      <c r="D69" s="846"/>
      <c r="E69" s="847"/>
      <c r="F69" s="848"/>
      <c r="G69" s="813"/>
      <c r="H69" s="813"/>
      <c r="I69" s="813"/>
    </row>
    <row r="70" spans="1:9" ht="15.75" customHeight="1">
      <c r="A70" s="838" t="s">
        <v>281</v>
      </c>
      <c r="B70" s="116">
        <v>0</v>
      </c>
      <c r="C70" s="73" t="s">
        <v>282</v>
      </c>
      <c r="D70" s="319" t="s">
        <v>283</v>
      </c>
      <c r="E70" s="282">
        <f>SUM(E40:E43)+SUM(E46:E49)+SUM(E52:E55)+SUM(E58:E61)+SUM(E64:E67)-E44-E50-E56-E62-E68</f>
        <v>0</v>
      </c>
      <c r="F70" s="830"/>
      <c r="G70" s="813"/>
      <c r="H70" s="813"/>
      <c r="I70" s="813"/>
    </row>
    <row r="71" spans="1:9">
      <c r="A71" s="87"/>
      <c r="B71" s="117"/>
      <c r="C71" s="148"/>
      <c r="D71" s="821"/>
      <c r="E71" s="738"/>
      <c r="F71" s="830"/>
      <c r="G71" s="65" t="s">
        <v>1</v>
      </c>
      <c r="H71" s="813"/>
      <c r="I71" s="813"/>
    </row>
    <row r="72" spans="1:9" ht="15.75" customHeight="1">
      <c r="A72" s="838" t="s">
        <v>284</v>
      </c>
      <c r="B72" s="104">
        <v>0</v>
      </c>
      <c r="C72" s="73" t="s">
        <v>285</v>
      </c>
      <c r="D72" s="317" t="s">
        <v>286</v>
      </c>
      <c r="E72" s="169"/>
      <c r="F72" s="96"/>
      <c r="G72" s="813"/>
      <c r="H72" s="813"/>
      <c r="I72" s="813"/>
    </row>
    <row r="73" spans="1:9" ht="15.75" customHeight="1">
      <c r="A73" s="838" t="s">
        <v>287</v>
      </c>
      <c r="B73" s="116">
        <v>0</v>
      </c>
      <c r="C73" s="73" t="s">
        <v>288</v>
      </c>
      <c r="D73" s="849" t="s">
        <v>289</v>
      </c>
      <c r="E73" s="170">
        <f>SUM(E40:E43)+SUM(E46:E49)+SUM(E52:E55)+SUM(E58:E61)+SUM(E64:E67)</f>
        <v>0</v>
      </c>
      <c r="F73" s="95"/>
      <c r="G73" s="813"/>
      <c r="H73" s="813"/>
      <c r="I73" s="813"/>
    </row>
    <row r="74" spans="1:9" ht="15.75" customHeight="1">
      <c r="A74" s="838" t="s">
        <v>290</v>
      </c>
      <c r="B74" s="116">
        <v>0</v>
      </c>
      <c r="C74" s="73" t="s">
        <v>291</v>
      </c>
      <c r="D74" s="849" t="s">
        <v>292</v>
      </c>
      <c r="E74" s="170">
        <f>-E56-E50-E44-E62-E68</f>
        <v>0</v>
      </c>
      <c r="F74" s="95"/>
      <c r="G74" s="813"/>
      <c r="H74" s="813"/>
      <c r="I74" s="813"/>
    </row>
    <row r="75" spans="1:9" ht="15.75" customHeight="1">
      <c r="A75" s="838" t="s">
        <v>293</v>
      </c>
      <c r="B75" s="116">
        <v>0</v>
      </c>
      <c r="C75" s="73" t="s">
        <v>294</v>
      </c>
      <c r="D75" s="849" t="s">
        <v>295</v>
      </c>
      <c r="E75" s="850">
        <f>-SUM(E33:E38)</f>
        <v>0</v>
      </c>
      <c r="F75" s="325" t="s">
        <v>1</v>
      </c>
      <c r="G75" s="813"/>
      <c r="H75" s="825"/>
      <c r="I75" s="813"/>
    </row>
    <row r="76" spans="1:9" s="82" customFormat="1" ht="15.75" customHeight="1">
      <c r="A76" s="838" t="s">
        <v>296</v>
      </c>
      <c r="B76" s="116">
        <v>0</v>
      </c>
      <c r="C76" s="73" t="s">
        <v>297</v>
      </c>
      <c r="D76" s="320" t="s">
        <v>298</v>
      </c>
      <c r="E76" s="168">
        <f>SUM(E73:E75)</f>
        <v>0</v>
      </c>
      <c r="F76" s="96" t="s">
        <v>1</v>
      </c>
      <c r="G76" s="821"/>
      <c r="H76" s="822"/>
      <c r="I76" s="821"/>
    </row>
    <row r="77" spans="1:9" s="82" customFormat="1" ht="15.75" customHeight="1" thickBot="1">
      <c r="A77" s="87"/>
      <c r="B77" s="117"/>
      <c r="C77" s="148"/>
      <c r="D77" s="851"/>
      <c r="E77" s="144"/>
      <c r="F77" s="97"/>
      <c r="G77" s="821"/>
      <c r="H77" s="821"/>
      <c r="I77" s="821"/>
    </row>
    <row r="78" spans="1:9" s="82" customFormat="1" ht="15.75" customHeight="1">
      <c r="A78" s="838" t="s">
        <v>299</v>
      </c>
      <c r="B78" s="116">
        <v>0</v>
      </c>
      <c r="C78" s="73" t="s">
        <v>300</v>
      </c>
      <c r="D78" s="852"/>
      <c r="E78" s="853"/>
      <c r="F78" s="854"/>
      <c r="G78" s="821"/>
      <c r="H78" s="821"/>
      <c r="I78" s="821"/>
    </row>
    <row r="79" spans="1:9" ht="15.75" customHeight="1">
      <c r="A79" s="838" t="s">
        <v>301</v>
      </c>
      <c r="B79" s="116">
        <v>0</v>
      </c>
      <c r="C79" s="73" t="s">
        <v>302</v>
      </c>
      <c r="D79" s="829"/>
      <c r="E79" s="821"/>
      <c r="F79" s="830"/>
      <c r="G79" s="813"/>
      <c r="H79" s="825"/>
      <c r="I79" s="813"/>
    </row>
    <row r="80" spans="1:9" ht="15.75" customHeight="1">
      <c r="A80" s="838" t="s">
        <v>303</v>
      </c>
      <c r="B80" s="116">
        <v>0</v>
      </c>
      <c r="C80" s="73" t="s">
        <v>304</v>
      </c>
      <c r="D80" s="233" t="s">
        <v>305</v>
      </c>
      <c r="E80" s="821"/>
      <c r="F80" s="96"/>
      <c r="G80" s="813"/>
      <c r="H80" s="825"/>
      <c r="I80" s="813"/>
    </row>
    <row r="81" spans="1:8" ht="15.75" customHeight="1">
      <c r="A81" s="838" t="s">
        <v>306</v>
      </c>
      <c r="B81" s="116">
        <v>0</v>
      </c>
      <c r="C81" s="73" t="s">
        <v>307</v>
      </c>
      <c r="D81" s="855" t="s">
        <v>308</v>
      </c>
      <c r="E81" s="315">
        <v>0</v>
      </c>
      <c r="F81" s="316" t="s">
        <v>309</v>
      </c>
      <c r="G81" s="813"/>
      <c r="H81" s="813"/>
    </row>
    <row r="82" spans="1:8" ht="20.25" customHeight="1">
      <c r="A82" s="838" t="s">
        <v>310</v>
      </c>
      <c r="B82" s="116">
        <v>0</v>
      </c>
      <c r="C82" s="73" t="s">
        <v>311</v>
      </c>
      <c r="D82" s="829"/>
      <c r="E82" s="822"/>
      <c r="F82" s="856"/>
      <c r="G82" s="813"/>
      <c r="H82" s="813"/>
    </row>
    <row r="83" spans="1:8" ht="15.75" customHeight="1">
      <c r="A83" s="87"/>
      <c r="B83" s="117"/>
      <c r="C83" s="148"/>
      <c r="D83" s="818" t="s">
        <v>312</v>
      </c>
      <c r="E83" s="315">
        <v>0</v>
      </c>
      <c r="F83" s="316" t="s">
        <v>313</v>
      </c>
      <c r="G83" s="813"/>
      <c r="H83" s="813"/>
    </row>
    <row r="84" spans="1:8" ht="15.75" customHeight="1">
      <c r="A84" s="838" t="s">
        <v>314</v>
      </c>
      <c r="B84" s="116">
        <v>0</v>
      </c>
      <c r="C84" s="73" t="s">
        <v>315</v>
      </c>
      <c r="D84" s="857" t="s">
        <v>316</v>
      </c>
      <c r="E84" s="834">
        <v>0</v>
      </c>
      <c r="F84" s="316" t="s">
        <v>317</v>
      </c>
      <c r="G84" s="813"/>
      <c r="H84" s="813"/>
    </row>
    <row r="85" spans="1:8" ht="15.75" customHeight="1">
      <c r="A85" s="838" t="s">
        <v>318</v>
      </c>
      <c r="B85" s="116">
        <v>0</v>
      </c>
      <c r="C85" s="73" t="s">
        <v>319</v>
      </c>
      <c r="D85" s="857" t="s">
        <v>320</v>
      </c>
      <c r="E85" s="834">
        <v>0</v>
      </c>
      <c r="F85" s="316" t="s">
        <v>321</v>
      </c>
      <c r="G85" s="813"/>
      <c r="H85" s="813"/>
    </row>
    <row r="86" spans="1:8" ht="15.75" customHeight="1">
      <c r="A86" s="858"/>
      <c r="B86" s="122"/>
      <c r="C86" s="94"/>
      <c r="D86" s="818" t="s">
        <v>322</v>
      </c>
      <c r="E86" s="314">
        <v>0</v>
      </c>
      <c r="F86" s="316" t="s">
        <v>323</v>
      </c>
      <c r="G86" s="813"/>
      <c r="H86" s="813"/>
    </row>
    <row r="87" spans="1:8" ht="15.75" customHeight="1">
      <c r="A87" s="838" t="s">
        <v>263</v>
      </c>
      <c r="B87" s="123">
        <v>0</v>
      </c>
      <c r="C87" s="73" t="s">
        <v>324</v>
      </c>
      <c r="D87" s="818" t="s">
        <v>325</v>
      </c>
      <c r="E87" s="314">
        <v>0</v>
      </c>
      <c r="F87" s="316" t="s">
        <v>326</v>
      </c>
      <c r="G87" s="813"/>
      <c r="H87" s="813"/>
    </row>
    <row r="88" spans="1:8" ht="30">
      <c r="A88" s="838" t="s">
        <v>265</v>
      </c>
      <c r="B88" s="123">
        <v>0</v>
      </c>
      <c r="C88" s="73" t="s">
        <v>327</v>
      </c>
      <c r="D88" s="517" t="s">
        <v>328</v>
      </c>
      <c r="E88" s="707">
        <f>+E83+E84+E85+E86+-E87</f>
        <v>0</v>
      </c>
      <c r="F88" s="96"/>
      <c r="G88" s="813"/>
      <c r="H88" s="813"/>
    </row>
    <row r="89" spans="1:8">
      <c r="A89" s="840" t="s">
        <v>269</v>
      </c>
      <c r="B89" s="146">
        <v>0</v>
      </c>
      <c r="C89" s="145" t="s">
        <v>329</v>
      </c>
      <c r="D89" s="829"/>
      <c r="E89" s="738"/>
      <c r="F89" s="830"/>
      <c r="G89" s="813"/>
      <c r="H89" s="813"/>
    </row>
    <row r="90" spans="1:8" ht="15.75" customHeight="1">
      <c r="A90" s="826" t="s">
        <v>273</v>
      </c>
      <c r="B90" s="147">
        <v>0</v>
      </c>
      <c r="C90" s="74" t="s">
        <v>330</v>
      </c>
      <c r="D90" s="135" t="s">
        <v>286</v>
      </c>
      <c r="E90" s="169"/>
      <c r="F90" s="96"/>
      <c r="G90" s="813"/>
      <c r="H90" s="813"/>
    </row>
    <row r="91" spans="1:8" ht="15.75" customHeight="1">
      <c r="A91" s="826" t="s">
        <v>204</v>
      </c>
      <c r="B91" s="132">
        <v>0</v>
      </c>
      <c r="C91" s="74" t="s">
        <v>331</v>
      </c>
      <c r="D91" s="859" t="s">
        <v>332</v>
      </c>
      <c r="E91" s="170">
        <f>+E86+E85+E84+E83</f>
        <v>0</v>
      </c>
      <c r="F91" s="96"/>
      <c r="G91" s="813"/>
      <c r="H91" s="813"/>
    </row>
    <row r="92" spans="1:8" ht="30">
      <c r="A92" s="517" t="s">
        <v>333</v>
      </c>
      <c r="B92" s="168">
        <f>SUM(B42:B45)+SUM(B48:B51)+SUM(B54:B57)+SUM(B60:B63)+SUM(B66:B69)+SUM(B72:B75)+SUM(B78:B81)+B84+SUM(B87:B90)-SUM(B91+B85+B82+B76+B70+B64+B58+B52+B46)</f>
        <v>0</v>
      </c>
      <c r="C92" s="325" t="s">
        <v>1</v>
      </c>
      <c r="D92" s="859" t="s">
        <v>204</v>
      </c>
      <c r="E92" s="170">
        <f>-E87</f>
        <v>0</v>
      </c>
      <c r="F92" s="96"/>
      <c r="G92" s="813"/>
      <c r="H92" s="813"/>
    </row>
    <row r="93" spans="1:8">
      <c r="A93" s="860"/>
      <c r="B93" s="169"/>
      <c r="C93" s="96"/>
      <c r="D93" s="859" t="s">
        <v>334</v>
      </c>
      <c r="E93" s="850">
        <f>-E81</f>
        <v>0</v>
      </c>
      <c r="F93" s="96"/>
      <c r="G93" s="813"/>
      <c r="H93" s="813"/>
    </row>
    <row r="94" spans="1:8" ht="15.75" customHeight="1">
      <c r="A94" s="135" t="s">
        <v>286</v>
      </c>
      <c r="B94" s="169"/>
      <c r="C94" s="96"/>
      <c r="D94" s="233" t="s">
        <v>335</v>
      </c>
      <c r="E94" s="168">
        <f>SUM(E91:E93)</f>
        <v>0</v>
      </c>
      <c r="F94" s="96"/>
      <c r="G94" s="813"/>
      <c r="H94" s="813"/>
    </row>
    <row r="95" spans="1:8" ht="15.75" customHeight="1">
      <c r="A95" s="859" t="s">
        <v>336</v>
      </c>
      <c r="B95" s="170">
        <f>+B92+B91+B85+B82+B76+B70+B64+B58+B52+B46</f>
        <v>0</v>
      </c>
      <c r="C95" s="325" t="s">
        <v>1</v>
      </c>
      <c r="D95" s="829"/>
      <c r="E95" s="738"/>
      <c r="F95" s="201"/>
      <c r="G95" s="813"/>
      <c r="H95" s="813"/>
    </row>
    <row r="96" spans="1:8" ht="15.75" customHeight="1">
      <c r="A96" s="859" t="s">
        <v>292</v>
      </c>
      <c r="B96" s="170">
        <f>-B91-B85-B82-B76-B70-B64-B58-B52-B46</f>
        <v>0</v>
      </c>
      <c r="C96" s="95"/>
      <c r="D96" s="518"/>
      <c r="E96" s="821"/>
      <c r="F96" s="830"/>
      <c r="G96" s="813"/>
      <c r="H96" s="813"/>
    </row>
    <row r="97" spans="1:6" ht="15.75" customHeight="1">
      <c r="A97" s="859" t="s">
        <v>337</v>
      </c>
      <c r="B97" s="170">
        <f>-SUM(B33:B39)</f>
        <v>0</v>
      </c>
      <c r="C97" s="325" t="s">
        <v>1</v>
      </c>
      <c r="D97" s="829"/>
      <c r="E97" s="821"/>
      <c r="F97" s="830"/>
    </row>
    <row r="98" spans="1:6" ht="15.75" customHeight="1">
      <c r="A98" s="233" t="s">
        <v>338</v>
      </c>
      <c r="B98" s="168">
        <f>SUM(B95:B97)</f>
        <v>0</v>
      </c>
      <c r="C98" s="96" t="s">
        <v>1</v>
      </c>
      <c r="D98" s="518"/>
      <c r="E98" s="93"/>
      <c r="F98" s="202"/>
    </row>
    <row r="99" spans="1:6" ht="15.75" customHeight="1" thickBot="1">
      <c r="A99" s="819"/>
      <c r="B99" s="144"/>
      <c r="C99" s="97"/>
      <c r="D99" s="519"/>
      <c r="E99" s="520"/>
      <c r="F99" s="521"/>
    </row>
    <row r="100" spans="1:6" ht="15.75" customHeight="1">
      <c r="A100" s="813"/>
      <c r="C100" s="813"/>
      <c r="D100" s="67"/>
      <c r="E100" s="56"/>
      <c r="F100" s="56"/>
    </row>
    <row r="101" spans="1:6" ht="15.75" customHeight="1">
      <c r="A101" s="813"/>
      <c r="C101" s="813"/>
      <c r="D101" s="67"/>
      <c r="E101" s="56"/>
      <c r="F101" s="56"/>
    </row>
    <row r="102" spans="1:6" ht="15.75" customHeight="1">
      <c r="A102" s="813"/>
      <c r="C102" s="58"/>
      <c r="D102" s="56"/>
      <c r="E102" s="813"/>
      <c r="F102" s="56"/>
    </row>
    <row r="103" spans="1:6" ht="15.75" customHeight="1">
      <c r="A103" s="813"/>
      <c r="C103" s="58"/>
      <c r="D103" s="56"/>
      <c r="E103" s="813"/>
      <c r="F103" s="56"/>
    </row>
    <row r="104" spans="1:6" ht="15.75" customHeight="1">
      <c r="A104" s="813"/>
      <c r="C104" s="58"/>
      <c r="D104" s="56"/>
      <c r="E104" s="813"/>
      <c r="F104" s="56"/>
    </row>
    <row r="105" spans="1:6" ht="15.75" customHeight="1">
      <c r="A105" s="813"/>
      <c r="C105" s="58"/>
      <c r="D105" s="56"/>
      <c r="E105" s="813"/>
      <c r="F105" s="56"/>
    </row>
    <row r="106" spans="1:6" ht="15.75" customHeight="1">
      <c r="A106" s="813"/>
      <c r="C106" s="58"/>
      <c r="D106" s="56"/>
      <c r="E106" s="813"/>
      <c r="F106" s="56"/>
    </row>
    <row r="107" spans="1:6" ht="15.75" customHeight="1">
      <c r="A107" s="813"/>
      <c r="C107" s="58"/>
      <c r="D107" s="56"/>
      <c r="E107" s="813"/>
      <c r="F107" s="56"/>
    </row>
    <row r="108" spans="1:6" ht="15.75" customHeight="1">
      <c r="A108" s="813"/>
      <c r="C108" s="58"/>
      <c r="D108" s="56"/>
      <c r="E108" s="813"/>
      <c r="F108" s="56"/>
    </row>
    <row r="109" spans="1:6" ht="15.75" customHeight="1">
      <c r="A109" s="813"/>
      <c r="C109" s="58"/>
      <c r="D109" s="56"/>
      <c r="E109" s="813"/>
      <c r="F109" s="56"/>
    </row>
    <row r="110" spans="1:6" ht="15.75" customHeight="1">
      <c r="A110" s="813"/>
      <c r="C110" s="58"/>
      <c r="D110" s="56"/>
      <c r="E110" s="813"/>
      <c r="F110" s="56"/>
    </row>
    <row r="111" spans="1:6" ht="15.75" customHeight="1">
      <c r="A111" s="813"/>
      <c r="C111" s="58"/>
      <c r="D111" s="56"/>
      <c r="E111" s="813"/>
      <c r="F111" s="56"/>
    </row>
    <row r="112" spans="1:6" ht="15.75" customHeight="1">
      <c r="A112" s="813"/>
      <c r="C112" s="58"/>
      <c r="D112" s="56"/>
      <c r="E112" s="813"/>
      <c r="F112" s="56"/>
    </row>
    <row r="113" spans="1:6" ht="15.75" customHeight="1">
      <c r="A113" s="813"/>
      <c r="C113" s="58"/>
      <c r="D113" s="56"/>
      <c r="E113" s="813"/>
      <c r="F113" s="56"/>
    </row>
    <row r="114" spans="1:6" ht="15.75" customHeight="1">
      <c r="A114" s="813"/>
      <c r="C114" s="58"/>
      <c r="D114" s="56"/>
      <c r="E114" s="813"/>
      <c r="F114" s="56"/>
    </row>
    <row r="115" spans="1:6" ht="15.75" customHeight="1">
      <c r="A115" s="813"/>
      <c r="C115" s="58"/>
      <c r="D115" s="56"/>
      <c r="E115" s="813"/>
      <c r="F115" s="56"/>
    </row>
    <row r="116" spans="1:6" ht="15.75" customHeight="1">
      <c r="A116" s="813"/>
      <c r="C116" s="58"/>
      <c r="D116" s="56"/>
      <c r="E116" s="813"/>
      <c r="F116" s="56"/>
    </row>
    <row r="117" spans="1:6" ht="15.75" customHeight="1">
      <c r="A117" s="813"/>
      <c r="C117" s="58"/>
      <c r="D117" s="56"/>
      <c r="E117" s="813"/>
      <c r="F117" s="56"/>
    </row>
    <row r="118" spans="1:6" ht="15.75" customHeight="1">
      <c r="A118" s="813"/>
      <c r="C118" s="58"/>
      <c r="D118" s="56"/>
      <c r="E118" s="813"/>
      <c r="F118" s="56"/>
    </row>
    <row r="119" spans="1:6" ht="15.75" customHeight="1">
      <c r="A119" s="813"/>
      <c r="C119" s="58"/>
      <c r="D119" s="56"/>
      <c r="E119" s="813"/>
      <c r="F119" s="56"/>
    </row>
    <row r="120" spans="1:6" ht="15.75" customHeight="1">
      <c r="A120" s="813"/>
      <c r="C120" s="58"/>
      <c r="D120" s="56"/>
      <c r="E120" s="813"/>
      <c r="F120" s="56"/>
    </row>
    <row r="121" spans="1:6" ht="15.75" customHeight="1">
      <c r="A121" s="813"/>
      <c r="C121" s="58"/>
      <c r="D121" s="56"/>
      <c r="E121" s="813"/>
      <c r="F121" s="56"/>
    </row>
    <row r="122" spans="1:6" ht="15.75" customHeight="1">
      <c r="A122" s="813"/>
      <c r="C122" s="58"/>
      <c r="D122" s="56"/>
      <c r="E122" s="813"/>
      <c r="F122" s="56"/>
    </row>
    <row r="123" spans="1:6" ht="15.75" customHeight="1">
      <c r="A123" s="813"/>
      <c r="C123" s="58"/>
      <c r="D123" s="56"/>
      <c r="E123" s="813"/>
      <c r="F123" s="56"/>
    </row>
    <row r="124" spans="1:6" ht="15.75" customHeight="1">
      <c r="A124" s="813"/>
      <c r="C124" s="58"/>
      <c r="D124" s="56"/>
      <c r="E124" s="813"/>
      <c r="F124" s="56"/>
    </row>
    <row r="125" spans="1:6" ht="15.75" customHeight="1">
      <c r="A125" s="813"/>
      <c r="C125" s="58"/>
      <c r="D125" s="56"/>
      <c r="E125" s="813"/>
      <c r="F125" s="56"/>
    </row>
    <row r="126" spans="1:6" ht="15.75" customHeight="1">
      <c r="A126" s="813"/>
      <c r="C126" s="58"/>
      <c r="D126" s="56"/>
      <c r="E126" s="813"/>
      <c r="F126" s="56"/>
    </row>
    <row r="127" spans="1:6" ht="15.75" customHeight="1">
      <c r="A127" s="813"/>
      <c r="C127" s="58"/>
      <c r="D127" s="56"/>
      <c r="E127" s="813"/>
      <c r="F127" s="56"/>
    </row>
    <row r="128" spans="1:6" ht="15.75" customHeight="1">
      <c r="A128" s="813"/>
      <c r="C128" s="58"/>
      <c r="D128" s="56"/>
      <c r="E128" s="813"/>
      <c r="F128" s="56"/>
    </row>
    <row r="129" spans="3:6" ht="15.75" customHeight="1">
      <c r="C129" s="58"/>
      <c r="D129" s="56"/>
      <c r="E129" s="813"/>
      <c r="F129" s="56"/>
    </row>
    <row r="130" spans="3:6" ht="15.75" customHeight="1">
      <c r="C130" s="58"/>
      <c r="D130" s="56"/>
      <c r="E130" s="813"/>
      <c r="F130" s="56"/>
    </row>
    <row r="131" spans="3:6" ht="15.75" customHeight="1">
      <c r="C131" s="58"/>
      <c r="D131" s="56"/>
      <c r="E131" s="813"/>
      <c r="F131" s="56"/>
    </row>
    <row r="132" spans="3:6" ht="15.75" customHeight="1">
      <c r="C132" s="58"/>
      <c r="D132" s="56"/>
      <c r="E132" s="813"/>
      <c r="F132" s="56"/>
    </row>
    <row r="133" spans="3:6" ht="15.75" customHeight="1">
      <c r="C133" s="58"/>
      <c r="D133" s="56"/>
      <c r="E133" s="813"/>
      <c r="F133" s="56"/>
    </row>
    <row r="134" spans="3:6" ht="15.75" customHeight="1">
      <c r="C134" s="58"/>
      <c r="D134" s="56"/>
      <c r="E134" s="813"/>
      <c r="F134" s="56"/>
    </row>
    <row r="135" spans="3:6" ht="15.75" customHeight="1">
      <c r="C135" s="58"/>
      <c r="D135" s="56"/>
      <c r="E135" s="813"/>
      <c r="F135" s="56"/>
    </row>
    <row r="136" spans="3:6" ht="15.75" customHeight="1">
      <c r="C136" s="58"/>
      <c r="D136" s="56"/>
      <c r="E136" s="813"/>
      <c r="F136" s="56"/>
    </row>
    <row r="137" spans="3:6" ht="15.75" customHeight="1">
      <c r="C137" s="58"/>
      <c r="D137" s="56"/>
      <c r="E137" s="813"/>
      <c r="F137" s="56"/>
    </row>
    <row r="138" spans="3:6" ht="15.75" customHeight="1">
      <c r="C138" s="58"/>
      <c r="D138" s="56"/>
      <c r="E138" s="813"/>
      <c r="F138" s="56"/>
    </row>
    <row r="139" spans="3:6" ht="15.75" customHeight="1">
      <c r="C139" s="58"/>
      <c r="D139" s="56"/>
      <c r="E139" s="813"/>
      <c r="F139" s="56"/>
    </row>
    <row r="140" spans="3:6" ht="15.75" customHeight="1">
      <c r="C140" s="58"/>
      <c r="D140" s="56"/>
      <c r="E140" s="813"/>
      <c r="F140" s="56"/>
    </row>
    <row r="141" spans="3:6" ht="15.75" customHeight="1">
      <c r="C141" s="58"/>
      <c r="D141" s="56"/>
      <c r="E141" s="813"/>
      <c r="F141" s="56"/>
    </row>
    <row r="142" spans="3:6" ht="15.75" customHeight="1">
      <c r="C142" s="58"/>
      <c r="D142" s="56"/>
      <c r="E142" s="813"/>
      <c r="F142" s="56"/>
    </row>
    <row r="143" spans="3:6" ht="15.75" customHeight="1">
      <c r="C143" s="58"/>
      <c r="D143" s="56"/>
      <c r="E143" s="813"/>
      <c r="F143" s="56"/>
    </row>
    <row r="144" spans="3:6" ht="15.75" customHeight="1">
      <c r="C144" s="58"/>
      <c r="D144" s="56"/>
      <c r="E144" s="813"/>
      <c r="F144" s="56"/>
    </row>
    <row r="145" spans="3:6" ht="15.75" customHeight="1">
      <c r="C145" s="58"/>
      <c r="D145" s="56"/>
      <c r="E145" s="813"/>
      <c r="F145" s="56"/>
    </row>
    <row r="146" spans="3:6" ht="15.75" customHeight="1">
      <c r="C146" s="58"/>
      <c r="D146" s="56"/>
      <c r="E146" s="813"/>
      <c r="F146" s="56"/>
    </row>
    <row r="147" spans="3:6" ht="15.75" customHeight="1">
      <c r="C147" s="58"/>
      <c r="D147" s="56"/>
      <c r="E147" s="813"/>
      <c r="F147" s="56"/>
    </row>
    <row r="148" spans="3:6" ht="15.75" customHeight="1">
      <c r="C148" s="58"/>
      <c r="D148" s="56"/>
      <c r="E148" s="813"/>
      <c r="F148" s="56"/>
    </row>
    <row r="149" spans="3:6" ht="15.75" customHeight="1">
      <c r="C149" s="58"/>
      <c r="D149" s="56"/>
      <c r="E149" s="813"/>
      <c r="F149" s="56"/>
    </row>
    <row r="150" spans="3:6" ht="15.75" customHeight="1">
      <c r="C150" s="58"/>
      <c r="D150" s="56"/>
      <c r="E150" s="813"/>
      <c r="F150" s="56"/>
    </row>
    <row r="151" spans="3:6" ht="15.75" customHeight="1">
      <c r="C151" s="58"/>
      <c r="D151" s="56"/>
      <c r="E151" s="813"/>
      <c r="F151" s="56"/>
    </row>
    <row r="152" spans="3:6" ht="15.75" customHeight="1">
      <c r="C152" s="58"/>
      <c r="D152" s="56"/>
      <c r="E152" s="813"/>
      <c r="F152" s="56"/>
    </row>
    <row r="153" spans="3:6" ht="15.75" customHeight="1">
      <c r="C153" s="58"/>
      <c r="D153" s="56"/>
      <c r="E153" s="813"/>
      <c r="F153" s="56"/>
    </row>
    <row r="154" spans="3:6" ht="15.75" customHeight="1">
      <c r="C154" s="58"/>
      <c r="D154" s="56"/>
      <c r="E154" s="813"/>
      <c r="F154" s="56"/>
    </row>
    <row r="155" spans="3:6" ht="15.75" customHeight="1">
      <c r="C155" s="58"/>
      <c r="D155" s="56"/>
      <c r="E155" s="813"/>
      <c r="F155" s="56"/>
    </row>
    <row r="156" spans="3:6" ht="15.75" customHeight="1">
      <c r="C156" s="58"/>
      <c r="D156" s="56"/>
      <c r="E156" s="813"/>
      <c r="F156" s="56"/>
    </row>
    <row r="157" spans="3:6" ht="15.75" customHeight="1">
      <c r="C157" s="58"/>
      <c r="D157" s="56"/>
      <c r="E157" s="813"/>
      <c r="F157" s="56"/>
    </row>
    <row r="158" spans="3:6" ht="15.75" customHeight="1">
      <c r="C158" s="58"/>
      <c r="D158" s="56"/>
      <c r="E158" s="813"/>
      <c r="F158" s="56"/>
    </row>
    <row r="159" spans="3:6" ht="15.75" customHeight="1">
      <c r="C159" s="58"/>
      <c r="D159" s="56"/>
      <c r="E159" s="813"/>
      <c r="F159" s="56"/>
    </row>
    <row r="160" spans="3:6" ht="15.75" customHeight="1">
      <c r="C160" s="58"/>
      <c r="D160" s="56"/>
      <c r="E160" s="813"/>
      <c r="F160" s="56"/>
    </row>
    <row r="161" spans="3:6" ht="15.75" customHeight="1">
      <c r="C161" s="58"/>
      <c r="D161" s="56"/>
      <c r="E161" s="813"/>
      <c r="F161" s="56"/>
    </row>
    <row r="162" spans="3:6" ht="15.75" customHeight="1">
      <c r="C162" s="58"/>
      <c r="D162" s="56"/>
      <c r="E162" s="813"/>
      <c r="F162" s="56"/>
    </row>
    <row r="163" spans="3:6" ht="15.75" customHeight="1">
      <c r="C163" s="58"/>
      <c r="D163" s="56"/>
      <c r="E163" s="813"/>
      <c r="F163" s="56"/>
    </row>
    <row r="164" spans="3:6" ht="15.75" customHeight="1">
      <c r="C164" s="58"/>
      <c r="D164" s="56"/>
      <c r="E164" s="813"/>
      <c r="F164" s="56"/>
    </row>
    <row r="165" spans="3:6" ht="15.75" customHeight="1">
      <c r="C165" s="58"/>
      <c r="D165" s="56"/>
      <c r="E165" s="813"/>
      <c r="F165" s="56"/>
    </row>
    <row r="166" spans="3:6" ht="15.75" customHeight="1">
      <c r="C166" s="58"/>
      <c r="D166" s="56"/>
      <c r="E166" s="813"/>
      <c r="F166" s="56"/>
    </row>
    <row r="167" spans="3:6" ht="15.75" customHeight="1">
      <c r="C167" s="58"/>
      <c r="D167" s="56"/>
      <c r="E167" s="813"/>
      <c r="F167" s="56"/>
    </row>
    <row r="168" spans="3:6" ht="15.75" customHeight="1">
      <c r="C168" s="58"/>
      <c r="D168" s="56"/>
      <c r="E168" s="813"/>
      <c r="F168" s="56"/>
    </row>
    <row r="169" spans="3:6" ht="15.75" customHeight="1">
      <c r="C169" s="58"/>
      <c r="D169" s="56"/>
      <c r="E169" s="813"/>
      <c r="F169" s="56"/>
    </row>
    <row r="170" spans="3:6" ht="15.75" customHeight="1">
      <c r="C170" s="58"/>
      <c r="D170" s="56"/>
      <c r="E170" s="813"/>
      <c r="F170" s="56"/>
    </row>
    <row r="171" spans="3:6" ht="15.75" customHeight="1">
      <c r="C171" s="58"/>
      <c r="D171" s="56"/>
      <c r="E171" s="813"/>
      <c r="F171" s="56"/>
    </row>
    <row r="172" spans="3:6" ht="15.75" customHeight="1">
      <c r="C172" s="58"/>
      <c r="D172" s="56"/>
      <c r="E172" s="813"/>
      <c r="F172" s="56"/>
    </row>
    <row r="173" spans="3:6" ht="15.75" customHeight="1">
      <c r="C173" s="58"/>
      <c r="D173" s="56"/>
      <c r="E173" s="813"/>
      <c r="F173" s="56"/>
    </row>
    <row r="174" spans="3:6" ht="15.75" customHeight="1">
      <c r="C174" s="58"/>
      <c r="D174" s="56"/>
      <c r="E174" s="813"/>
      <c r="F174" s="56"/>
    </row>
    <row r="175" spans="3:6" ht="15.75" customHeight="1">
      <c r="C175" s="58"/>
      <c r="D175" s="56"/>
      <c r="E175" s="813"/>
      <c r="F175" s="56"/>
    </row>
    <row r="176" spans="3:6" ht="15.75" customHeight="1">
      <c r="C176" s="58"/>
      <c r="D176" s="56"/>
      <c r="E176" s="813"/>
      <c r="F176" s="56"/>
    </row>
    <row r="177" spans="3:6" ht="15.75" customHeight="1">
      <c r="C177" s="58"/>
      <c r="D177" s="56"/>
      <c r="E177" s="813"/>
      <c r="F177" s="56"/>
    </row>
    <row r="178" spans="3:6" ht="15.75" customHeight="1">
      <c r="C178" s="58"/>
      <c r="D178" s="56"/>
      <c r="E178" s="813"/>
      <c r="F178" s="56"/>
    </row>
    <row r="179" spans="3:6" ht="15.75" customHeight="1">
      <c r="C179" s="58"/>
      <c r="D179" s="56"/>
      <c r="E179" s="813"/>
      <c r="F179" s="56"/>
    </row>
    <row r="180" spans="3:6" ht="15.75" customHeight="1">
      <c r="C180" s="58"/>
      <c r="D180" s="56"/>
      <c r="E180" s="813"/>
      <c r="F180" s="56"/>
    </row>
    <row r="181" spans="3:6" ht="15.75" customHeight="1">
      <c r="C181" s="58"/>
      <c r="D181" s="56"/>
      <c r="E181" s="813"/>
      <c r="F181" s="56"/>
    </row>
    <row r="182" spans="3:6" ht="15.75" customHeight="1">
      <c r="C182" s="58"/>
      <c r="D182" s="56"/>
      <c r="E182" s="813"/>
      <c r="F182" s="56"/>
    </row>
    <row r="183" spans="3:6" ht="15.75" customHeight="1">
      <c r="C183" s="58"/>
      <c r="D183" s="56"/>
      <c r="E183" s="813"/>
      <c r="F183" s="56"/>
    </row>
    <row r="184" spans="3:6" ht="15.75" customHeight="1">
      <c r="C184" s="58"/>
      <c r="D184" s="56"/>
      <c r="E184" s="813"/>
      <c r="F184" s="56"/>
    </row>
    <row r="185" spans="3:6" ht="15.75" customHeight="1">
      <c r="C185" s="58"/>
      <c r="D185" s="56"/>
      <c r="E185" s="813"/>
      <c r="F185" s="56"/>
    </row>
    <row r="186" spans="3:6" ht="15.75" customHeight="1">
      <c r="C186" s="58"/>
      <c r="D186" s="56"/>
      <c r="E186" s="813"/>
      <c r="F186" s="56"/>
    </row>
    <row r="187" spans="3:6" ht="15.75" customHeight="1">
      <c r="C187" s="58"/>
      <c r="D187" s="56"/>
      <c r="E187" s="813"/>
      <c r="F187" s="56"/>
    </row>
    <row r="188" spans="3:6" ht="15.75" customHeight="1">
      <c r="C188" s="58"/>
      <c r="D188" s="56"/>
      <c r="E188" s="813"/>
      <c r="F188" s="56"/>
    </row>
    <row r="189" spans="3:6" ht="15.75" customHeight="1">
      <c r="C189" s="58"/>
      <c r="D189" s="56"/>
      <c r="E189" s="813"/>
      <c r="F189" s="56"/>
    </row>
    <row r="190" spans="3:6" ht="15.75" customHeight="1">
      <c r="C190" s="58"/>
      <c r="D190" s="56"/>
      <c r="E190" s="813"/>
      <c r="F190" s="56"/>
    </row>
    <row r="191" spans="3:6" ht="15.75" customHeight="1">
      <c r="C191" s="58"/>
      <c r="D191" s="56"/>
      <c r="E191" s="813"/>
      <c r="F191" s="56"/>
    </row>
    <row r="192" spans="3:6" ht="15.75" customHeight="1">
      <c r="C192" s="58"/>
      <c r="D192" s="56"/>
      <c r="E192" s="813"/>
      <c r="F192" s="56"/>
    </row>
    <row r="193" spans="3:6" ht="15.75" customHeight="1">
      <c r="C193" s="58"/>
      <c r="D193" s="56"/>
      <c r="E193" s="813"/>
      <c r="F193" s="56"/>
    </row>
    <row r="194" spans="3:6" ht="15.75" customHeight="1">
      <c r="C194" s="58"/>
      <c r="D194" s="56"/>
      <c r="E194" s="813"/>
      <c r="F194" s="56"/>
    </row>
    <row r="195" spans="3:6" ht="15.75" customHeight="1">
      <c r="C195" s="58"/>
      <c r="D195" s="56"/>
      <c r="E195" s="813"/>
      <c r="F195" s="56"/>
    </row>
    <row r="196" spans="3:6" ht="15.75" customHeight="1">
      <c r="C196" s="58"/>
      <c r="D196" s="56"/>
      <c r="E196" s="813"/>
      <c r="F196" s="56"/>
    </row>
    <row r="197" spans="3:6" ht="15.75" customHeight="1">
      <c r="C197" s="58"/>
      <c r="D197" s="56"/>
      <c r="E197" s="813"/>
      <c r="F197" s="56"/>
    </row>
    <row r="198" spans="3:6" ht="15.75" customHeight="1">
      <c r="C198" s="58"/>
      <c r="D198" s="56"/>
      <c r="E198" s="813"/>
      <c r="F198" s="56"/>
    </row>
    <row r="199" spans="3:6" ht="15.75" customHeight="1">
      <c r="C199" s="58"/>
      <c r="D199" s="56"/>
      <c r="E199" s="813"/>
      <c r="F199" s="56"/>
    </row>
    <row r="200" spans="3:6" ht="15.75" customHeight="1">
      <c r="C200" s="58"/>
      <c r="D200" s="56"/>
      <c r="E200" s="813"/>
      <c r="F200" s="56"/>
    </row>
    <row r="201" spans="3:6" ht="15.75" customHeight="1">
      <c r="C201" s="58"/>
      <c r="D201" s="56"/>
      <c r="E201" s="813"/>
      <c r="F201" s="56"/>
    </row>
    <row r="202" spans="3:6" ht="15.75" customHeight="1">
      <c r="C202" s="58"/>
      <c r="D202" s="56"/>
      <c r="E202" s="813"/>
      <c r="F202" s="56"/>
    </row>
    <row r="203" spans="3:6" ht="15.75" customHeight="1">
      <c r="C203" s="58"/>
      <c r="D203" s="56"/>
      <c r="E203" s="813"/>
      <c r="F203" s="56"/>
    </row>
    <row r="204" spans="3:6" ht="15.75" customHeight="1">
      <c r="C204" s="58"/>
      <c r="D204" s="56"/>
      <c r="E204" s="813"/>
      <c r="F204" s="56"/>
    </row>
    <row r="205" spans="3:6" ht="15.75" customHeight="1">
      <c r="C205" s="58"/>
      <c r="D205" s="56"/>
      <c r="E205" s="813"/>
      <c r="F205" s="56"/>
    </row>
    <row r="206" spans="3:6" ht="15.75" customHeight="1">
      <c r="C206" s="58"/>
      <c r="D206" s="56"/>
      <c r="E206" s="813"/>
      <c r="F206" s="56"/>
    </row>
    <row r="207" spans="3:6" ht="15.75" customHeight="1">
      <c r="C207" s="58"/>
      <c r="D207" s="56"/>
      <c r="E207" s="813"/>
      <c r="F207" s="56"/>
    </row>
    <row r="208" spans="3:6" ht="15.75" customHeight="1">
      <c r="C208" s="58"/>
      <c r="D208" s="56"/>
      <c r="E208" s="813"/>
      <c r="F208" s="56"/>
    </row>
    <row r="209" spans="3:6" ht="15.75" customHeight="1">
      <c r="C209" s="58"/>
      <c r="D209" s="56"/>
      <c r="E209" s="813"/>
      <c r="F209" s="56"/>
    </row>
    <row r="210" spans="3:6" ht="15.75" customHeight="1">
      <c r="C210" s="58"/>
      <c r="D210" s="56"/>
      <c r="E210" s="813"/>
      <c r="F210" s="56"/>
    </row>
    <row r="211" spans="3:6" ht="15.75" customHeight="1">
      <c r="C211" s="58"/>
      <c r="D211" s="56"/>
      <c r="E211" s="813"/>
      <c r="F211" s="56"/>
    </row>
    <row r="212" spans="3:6" ht="15.75" customHeight="1">
      <c r="C212" s="58"/>
      <c r="D212" s="56"/>
      <c r="E212" s="813"/>
      <c r="F212" s="56"/>
    </row>
    <row r="213" spans="3:6" ht="15.75" customHeight="1">
      <c r="C213" s="58"/>
      <c r="D213" s="56"/>
      <c r="E213" s="813"/>
      <c r="F213" s="56"/>
    </row>
    <row r="214" spans="3:6" ht="15.75" customHeight="1">
      <c r="C214" s="58"/>
      <c r="D214" s="56"/>
      <c r="E214" s="813"/>
      <c r="F214" s="56"/>
    </row>
    <row r="215" spans="3:6" ht="15.75" customHeight="1">
      <c r="C215" s="58"/>
      <c r="D215" s="56"/>
      <c r="E215" s="813"/>
      <c r="F215" s="56"/>
    </row>
    <row r="216" spans="3:6" ht="15.75" customHeight="1">
      <c r="C216" s="58"/>
      <c r="D216" s="56"/>
      <c r="E216" s="813"/>
      <c r="F216" s="56"/>
    </row>
    <row r="217" spans="3:6" ht="15.75" customHeight="1">
      <c r="C217" s="58"/>
      <c r="D217" s="56"/>
      <c r="E217" s="813"/>
      <c r="F217" s="56"/>
    </row>
    <row r="218" spans="3:6" ht="15.75" customHeight="1">
      <c r="C218" s="58"/>
      <c r="D218" s="56"/>
      <c r="E218" s="813"/>
      <c r="F218" s="56"/>
    </row>
    <row r="219" spans="3:6" ht="15.75" customHeight="1">
      <c r="C219" s="58"/>
      <c r="D219" s="56"/>
      <c r="E219" s="813"/>
      <c r="F219" s="56"/>
    </row>
    <row r="220" spans="3:6" ht="15.75" customHeight="1">
      <c r="C220" s="58"/>
      <c r="D220" s="56"/>
      <c r="E220" s="813"/>
      <c r="F220" s="56"/>
    </row>
    <row r="221" spans="3:6" ht="15.75" customHeight="1">
      <c r="C221" s="58"/>
      <c r="D221" s="56"/>
      <c r="E221" s="813"/>
      <c r="F221" s="56"/>
    </row>
    <row r="222" spans="3:6" ht="15.75" customHeight="1">
      <c r="C222" s="58"/>
      <c r="D222" s="56"/>
      <c r="E222" s="813"/>
      <c r="F222" s="56"/>
    </row>
    <row r="223" spans="3:6" ht="15.75" customHeight="1">
      <c r="C223" s="58"/>
      <c r="D223" s="56"/>
      <c r="E223" s="813"/>
      <c r="F223" s="56"/>
    </row>
    <row r="224" spans="3:6" ht="15.75" customHeight="1">
      <c r="C224" s="58"/>
      <c r="D224" s="56"/>
      <c r="E224" s="813"/>
      <c r="F224" s="56"/>
    </row>
    <row r="225" spans="3:6" ht="15.75" customHeight="1">
      <c r="C225" s="58"/>
      <c r="D225" s="56"/>
      <c r="E225" s="813"/>
      <c r="F225" s="56"/>
    </row>
    <row r="226" spans="3:6" ht="15.75" customHeight="1">
      <c r="C226" s="58"/>
      <c r="D226" s="56"/>
      <c r="E226" s="813"/>
      <c r="F226" s="56"/>
    </row>
    <row r="227" spans="3:6" ht="15.75" customHeight="1">
      <c r="C227" s="58"/>
      <c r="D227" s="56"/>
      <c r="E227" s="813"/>
      <c r="F227" s="56"/>
    </row>
    <row r="228" spans="3:6" ht="15.75" customHeight="1">
      <c r="C228" s="58"/>
      <c r="D228" s="56"/>
      <c r="E228" s="813"/>
      <c r="F228" s="56"/>
    </row>
    <row r="229" spans="3:6" ht="15.75" customHeight="1">
      <c r="C229" s="58"/>
      <c r="D229" s="56"/>
      <c r="E229" s="813"/>
      <c r="F229" s="56"/>
    </row>
    <row r="230" spans="3:6" ht="15.75" customHeight="1">
      <c r="C230" s="58"/>
      <c r="D230" s="56"/>
      <c r="E230" s="813"/>
      <c r="F230" s="56"/>
    </row>
    <row r="231" spans="3:6" ht="15.75" customHeight="1">
      <c r="C231" s="58"/>
      <c r="D231" s="56"/>
      <c r="E231" s="813"/>
      <c r="F231" s="56"/>
    </row>
    <row r="232" spans="3:6" ht="15.75" customHeight="1">
      <c r="C232" s="58"/>
      <c r="D232" s="56"/>
      <c r="E232" s="813"/>
      <c r="F232" s="56"/>
    </row>
    <row r="233" spans="3:6" ht="15.75" customHeight="1">
      <c r="C233" s="58"/>
      <c r="D233" s="56"/>
      <c r="E233" s="813"/>
      <c r="F233" s="56"/>
    </row>
    <row r="234" spans="3:6" ht="15.75" customHeight="1">
      <c r="C234" s="58"/>
      <c r="D234" s="56"/>
      <c r="E234" s="813"/>
      <c r="F234" s="56"/>
    </row>
    <row r="235" spans="3:6" ht="15.75" customHeight="1">
      <c r="C235" s="58"/>
      <c r="D235" s="56"/>
      <c r="E235" s="813"/>
      <c r="F235" s="56"/>
    </row>
    <row r="236" spans="3:6" ht="15.75" customHeight="1">
      <c r="C236" s="58"/>
      <c r="D236" s="56"/>
      <c r="E236" s="813"/>
      <c r="F236" s="56"/>
    </row>
    <row r="237" spans="3:6" ht="15.75" customHeight="1">
      <c r="C237" s="58"/>
      <c r="D237" s="56"/>
      <c r="E237" s="813"/>
      <c r="F237" s="56"/>
    </row>
    <row r="238" spans="3:6" ht="15.75" customHeight="1">
      <c r="C238" s="58"/>
      <c r="D238" s="56"/>
      <c r="E238" s="813"/>
      <c r="F238" s="56"/>
    </row>
    <row r="239" spans="3:6" ht="15.75" customHeight="1">
      <c r="C239" s="58"/>
      <c r="D239" s="56"/>
      <c r="E239" s="813"/>
      <c r="F239" s="56"/>
    </row>
    <row r="240" spans="3:6" ht="15.75" customHeight="1">
      <c r="C240" s="58"/>
      <c r="D240" s="56"/>
      <c r="E240" s="813"/>
      <c r="F240" s="56"/>
    </row>
    <row r="241" spans="3:6" ht="15.75" customHeight="1">
      <c r="C241" s="58"/>
      <c r="D241" s="56"/>
      <c r="E241" s="813"/>
      <c r="F241" s="56"/>
    </row>
    <row r="242" spans="3:6" ht="15.75" customHeight="1">
      <c r="C242" s="58"/>
      <c r="D242" s="56"/>
      <c r="E242" s="813"/>
      <c r="F242" s="56"/>
    </row>
    <row r="243" spans="3:6" ht="15.75" customHeight="1">
      <c r="C243" s="58"/>
      <c r="D243" s="56"/>
      <c r="E243" s="813"/>
      <c r="F243" s="56"/>
    </row>
    <row r="244" spans="3:6" ht="15.75" customHeight="1">
      <c r="C244" s="58"/>
      <c r="D244" s="56"/>
      <c r="E244" s="813"/>
      <c r="F244" s="56"/>
    </row>
    <row r="245" spans="3:6" ht="15.75" customHeight="1">
      <c r="C245" s="58"/>
      <c r="D245" s="56"/>
      <c r="E245" s="813"/>
      <c r="F245" s="56"/>
    </row>
    <row r="246" spans="3:6" ht="15.75" customHeight="1">
      <c r="C246" s="58"/>
      <c r="D246" s="56"/>
      <c r="E246" s="813"/>
      <c r="F246" s="56"/>
    </row>
    <row r="247" spans="3:6" ht="15.75" customHeight="1">
      <c r="C247" s="58"/>
      <c r="D247" s="56"/>
      <c r="E247" s="813"/>
      <c r="F247" s="56"/>
    </row>
    <row r="248" spans="3:6" ht="15.75" customHeight="1">
      <c r="C248" s="58"/>
      <c r="D248" s="56"/>
      <c r="E248" s="813"/>
      <c r="F248" s="56"/>
    </row>
    <row r="249" spans="3:6" ht="15.75" customHeight="1">
      <c r="C249" s="58"/>
      <c r="D249" s="56"/>
      <c r="E249" s="813"/>
      <c r="F249" s="56"/>
    </row>
    <row r="250" spans="3:6" ht="15.75" customHeight="1">
      <c r="C250" s="58"/>
      <c r="D250" s="56"/>
      <c r="E250" s="813"/>
      <c r="F250" s="56"/>
    </row>
    <row r="251" spans="3:6" ht="15.75" customHeight="1">
      <c r="C251" s="58"/>
      <c r="D251" s="56"/>
      <c r="E251" s="813"/>
      <c r="F251" s="56"/>
    </row>
    <row r="252" spans="3:6" ht="15.75" customHeight="1">
      <c r="C252" s="58"/>
      <c r="D252" s="56"/>
      <c r="E252" s="813"/>
      <c r="F252" s="56"/>
    </row>
    <row r="253" spans="3:6" ht="15.75" customHeight="1">
      <c r="C253" s="58"/>
      <c r="D253" s="56"/>
      <c r="E253" s="813"/>
      <c r="F253" s="56"/>
    </row>
    <row r="254" spans="3:6" ht="15.75" customHeight="1">
      <c r="C254" s="58"/>
      <c r="D254" s="56"/>
      <c r="E254" s="813"/>
      <c r="F254" s="56"/>
    </row>
    <row r="255" spans="3:6" ht="15.75" customHeight="1">
      <c r="C255" s="58"/>
      <c r="D255" s="56"/>
      <c r="E255" s="813"/>
      <c r="F255" s="56"/>
    </row>
    <row r="256" spans="3:6" ht="15.75" customHeight="1">
      <c r="C256" s="58"/>
      <c r="D256" s="56"/>
      <c r="E256" s="813"/>
      <c r="F256" s="56"/>
    </row>
    <row r="257" spans="3:6" ht="15.75" customHeight="1">
      <c r="C257" s="58"/>
      <c r="D257" s="56"/>
      <c r="E257" s="813"/>
      <c r="F257" s="56"/>
    </row>
    <row r="258" spans="3:6" ht="15.75" customHeight="1">
      <c r="C258" s="58"/>
      <c r="D258" s="56"/>
      <c r="E258" s="813"/>
      <c r="F258" s="56"/>
    </row>
    <row r="259" spans="3:6" ht="15.75" customHeight="1">
      <c r="C259" s="58"/>
      <c r="D259" s="56"/>
      <c r="E259" s="813"/>
      <c r="F259" s="56"/>
    </row>
    <row r="260" spans="3:6" ht="15.75" customHeight="1">
      <c r="C260" s="58"/>
      <c r="D260" s="56"/>
      <c r="E260" s="813"/>
      <c r="F260" s="56"/>
    </row>
    <row r="261" spans="3:6" ht="15.75" customHeight="1">
      <c r="C261" s="58"/>
      <c r="D261" s="56"/>
      <c r="E261" s="813"/>
      <c r="F261" s="56"/>
    </row>
    <row r="262" spans="3:6" ht="15.75" customHeight="1">
      <c r="C262" s="58"/>
      <c r="D262" s="56"/>
      <c r="E262" s="813"/>
      <c r="F262" s="56"/>
    </row>
    <row r="263" spans="3:6" ht="15.75" customHeight="1">
      <c r="C263" s="58"/>
      <c r="D263" s="56"/>
      <c r="E263" s="813"/>
      <c r="F263" s="56"/>
    </row>
    <row r="264" spans="3:6" ht="15.75" customHeight="1">
      <c r="C264" s="58"/>
      <c r="D264" s="56"/>
      <c r="E264" s="813"/>
      <c r="F264" s="56"/>
    </row>
    <row r="265" spans="3:6" ht="15.75" customHeight="1">
      <c r="C265" s="58"/>
      <c r="D265" s="56"/>
      <c r="E265" s="813"/>
      <c r="F265" s="56"/>
    </row>
    <row r="266" spans="3:6" ht="15.75" customHeight="1">
      <c r="C266" s="58"/>
      <c r="D266" s="56"/>
      <c r="E266" s="813"/>
      <c r="F266" s="56"/>
    </row>
    <row r="267" spans="3:6" ht="15.75" customHeight="1">
      <c r="C267" s="58"/>
      <c r="D267" s="56"/>
      <c r="E267" s="813"/>
      <c r="F267" s="56"/>
    </row>
    <row r="268" spans="3:6" ht="15.75" customHeight="1">
      <c r="C268" s="58"/>
      <c r="D268" s="56"/>
      <c r="E268" s="813"/>
      <c r="F268" s="56"/>
    </row>
    <row r="269" spans="3:6" ht="15.75" customHeight="1">
      <c r="C269" s="58"/>
      <c r="D269" s="56"/>
      <c r="E269" s="813"/>
      <c r="F269" s="56"/>
    </row>
    <row r="270" spans="3:6" ht="15.75" customHeight="1">
      <c r="C270" s="58"/>
      <c r="D270" s="56"/>
      <c r="E270" s="813"/>
      <c r="F270" s="56"/>
    </row>
    <row r="271" spans="3:6" ht="15.75" customHeight="1">
      <c r="C271" s="58"/>
      <c r="D271" s="56"/>
      <c r="E271" s="813"/>
      <c r="F271" s="56"/>
    </row>
    <row r="272" spans="3:6" ht="15.75" customHeight="1">
      <c r="C272" s="58"/>
      <c r="D272" s="56"/>
      <c r="E272" s="813"/>
      <c r="F272" s="56"/>
    </row>
    <row r="273" spans="3:6" ht="15.75" customHeight="1">
      <c r="C273" s="58"/>
      <c r="D273" s="56"/>
      <c r="E273" s="813"/>
      <c r="F273" s="56"/>
    </row>
    <row r="274" spans="3:6" ht="15.75" customHeight="1">
      <c r="C274" s="58"/>
      <c r="D274" s="56"/>
      <c r="E274" s="813"/>
      <c r="F274" s="56"/>
    </row>
    <row r="275" spans="3:6" ht="15.75" customHeight="1">
      <c r="C275" s="58"/>
      <c r="D275" s="56"/>
      <c r="E275" s="813"/>
      <c r="F275" s="56"/>
    </row>
    <row r="276" spans="3:6" ht="15.75" customHeight="1">
      <c r="C276" s="58"/>
      <c r="D276" s="56"/>
      <c r="E276" s="813"/>
      <c r="F276" s="56"/>
    </row>
    <row r="277" spans="3:6" ht="15.75" customHeight="1">
      <c r="C277" s="58"/>
      <c r="D277" s="56"/>
      <c r="E277" s="813"/>
      <c r="F277" s="56"/>
    </row>
    <row r="278" spans="3:6" ht="15.75" customHeight="1">
      <c r="C278" s="58"/>
      <c r="D278" s="56"/>
      <c r="E278" s="813"/>
      <c r="F278" s="56"/>
    </row>
    <row r="279" spans="3:6" ht="15.75" customHeight="1">
      <c r="C279" s="58"/>
      <c r="D279" s="56"/>
      <c r="E279" s="813"/>
      <c r="F279" s="56"/>
    </row>
    <row r="280" spans="3:6" ht="15.75" customHeight="1">
      <c r="C280" s="58"/>
      <c r="D280" s="56"/>
      <c r="E280" s="813"/>
      <c r="F280" s="56"/>
    </row>
    <row r="281" spans="3:6" ht="15.75" customHeight="1">
      <c r="C281" s="58"/>
      <c r="D281" s="56"/>
      <c r="E281" s="813"/>
      <c r="F281" s="56"/>
    </row>
    <row r="282" spans="3:6" ht="15.75" customHeight="1">
      <c r="C282" s="58"/>
      <c r="D282" s="56"/>
      <c r="E282" s="813"/>
      <c r="F282" s="56"/>
    </row>
    <row r="283" spans="3:6" ht="15.75" customHeight="1">
      <c r="C283" s="58"/>
      <c r="D283" s="56"/>
      <c r="E283" s="813"/>
      <c r="F283" s="56"/>
    </row>
    <row r="284" spans="3:6" ht="15.75" customHeight="1">
      <c r="C284" s="58"/>
      <c r="D284" s="56"/>
      <c r="E284" s="813"/>
      <c r="F284" s="56"/>
    </row>
    <row r="285" spans="3:6" ht="15.75" customHeight="1">
      <c r="C285" s="58"/>
      <c r="D285" s="56"/>
      <c r="E285" s="813"/>
      <c r="F285" s="56"/>
    </row>
    <row r="286" spans="3:6" ht="15.75" customHeight="1">
      <c r="C286" s="58"/>
      <c r="D286" s="56"/>
      <c r="E286" s="813"/>
      <c r="F286" s="56"/>
    </row>
    <row r="287" spans="3:6" ht="15.75" customHeight="1">
      <c r="C287" s="58"/>
      <c r="D287" s="56"/>
      <c r="E287" s="813"/>
      <c r="F287" s="56"/>
    </row>
    <row r="288" spans="3:6" ht="15.75" customHeight="1">
      <c r="C288" s="58"/>
      <c r="D288" s="56"/>
      <c r="E288" s="813"/>
      <c r="F288" s="56"/>
    </row>
    <row r="289" spans="3:6" ht="15.75" customHeight="1">
      <c r="C289" s="58"/>
      <c r="D289" s="56"/>
      <c r="E289" s="813"/>
      <c r="F289" s="56"/>
    </row>
    <row r="290" spans="3:6" ht="15.75" customHeight="1">
      <c r="C290" s="58"/>
      <c r="D290" s="56"/>
      <c r="E290" s="813"/>
      <c r="F290" s="56"/>
    </row>
    <row r="291" spans="3:6" ht="15.75" customHeight="1">
      <c r="C291" s="58"/>
      <c r="D291" s="56"/>
      <c r="E291" s="813"/>
      <c r="F291" s="56"/>
    </row>
    <row r="292" spans="3:6" ht="15.75" customHeight="1">
      <c r="C292" s="58"/>
      <c r="D292" s="56"/>
      <c r="E292" s="813"/>
      <c r="F292" s="56"/>
    </row>
    <row r="293" spans="3:6" ht="15.75" customHeight="1">
      <c r="C293" s="58"/>
      <c r="D293" s="56"/>
      <c r="E293" s="813"/>
      <c r="F293" s="56"/>
    </row>
    <row r="294" spans="3:6" ht="15.75" customHeight="1">
      <c r="C294" s="58"/>
      <c r="D294" s="56"/>
      <c r="E294" s="813"/>
      <c r="F294" s="56"/>
    </row>
    <row r="295" spans="3:6" ht="15.75" customHeight="1">
      <c r="C295" s="58"/>
      <c r="D295" s="56"/>
      <c r="E295" s="813"/>
      <c r="F295" s="56"/>
    </row>
    <row r="296" spans="3:6" ht="15.75" customHeight="1">
      <c r="C296" s="58"/>
      <c r="D296" s="56"/>
      <c r="E296" s="813"/>
      <c r="F296" s="56"/>
    </row>
    <row r="297" spans="3:6" ht="15.75" customHeight="1">
      <c r="C297" s="58"/>
      <c r="D297" s="56"/>
      <c r="E297" s="813"/>
      <c r="F297" s="56"/>
    </row>
    <row r="298" spans="3:6" ht="15.75" customHeight="1">
      <c r="C298" s="58"/>
      <c r="D298" s="56"/>
      <c r="E298" s="813"/>
      <c r="F298" s="56"/>
    </row>
    <row r="299" spans="3:6" ht="15.75" customHeight="1">
      <c r="C299" s="58"/>
      <c r="D299" s="56"/>
      <c r="E299" s="813"/>
      <c r="F299" s="56"/>
    </row>
    <row r="300" spans="3:6" ht="15.75" customHeight="1">
      <c r="C300" s="58"/>
      <c r="D300" s="56"/>
      <c r="E300" s="813"/>
      <c r="F300" s="56"/>
    </row>
    <row r="301" spans="3:6" ht="15.75" customHeight="1">
      <c r="C301" s="58"/>
      <c r="D301" s="56"/>
      <c r="E301" s="813"/>
      <c r="F301" s="56"/>
    </row>
    <row r="302" spans="3:6" ht="15.75" customHeight="1">
      <c r="C302" s="58"/>
      <c r="D302" s="56"/>
      <c r="E302" s="813"/>
      <c r="F302" s="56"/>
    </row>
    <row r="303" spans="3:6" ht="15.75" customHeight="1">
      <c r="C303" s="58"/>
      <c r="D303" s="56"/>
      <c r="E303" s="813"/>
      <c r="F303" s="56"/>
    </row>
    <row r="304" spans="3:6" ht="15.75" customHeight="1">
      <c r="C304" s="58"/>
      <c r="D304" s="56"/>
      <c r="E304" s="813"/>
      <c r="F304" s="56"/>
    </row>
    <row r="305" spans="3:6" ht="15.75" customHeight="1">
      <c r="C305" s="58"/>
      <c r="D305" s="56"/>
      <c r="E305" s="813"/>
      <c r="F305" s="56"/>
    </row>
    <row r="306" spans="3:6" ht="15.75" customHeight="1">
      <c r="C306" s="58"/>
      <c r="D306" s="56"/>
      <c r="E306" s="813"/>
      <c r="F306" s="56"/>
    </row>
    <row r="307" spans="3:6" ht="15.75" customHeight="1">
      <c r="C307" s="58"/>
      <c r="D307" s="56"/>
      <c r="E307" s="813"/>
      <c r="F307" s="56"/>
    </row>
    <row r="308" spans="3:6" ht="15.75" customHeight="1">
      <c r="C308" s="58"/>
      <c r="D308" s="56"/>
      <c r="E308" s="813"/>
      <c r="F308" s="56"/>
    </row>
    <row r="309" spans="3:6" ht="15.75" customHeight="1">
      <c r="C309" s="58"/>
      <c r="D309" s="56"/>
      <c r="E309" s="813"/>
      <c r="F309" s="56"/>
    </row>
    <row r="310" spans="3:6" ht="15.75" customHeight="1">
      <c r="C310" s="58"/>
      <c r="D310" s="56"/>
      <c r="E310" s="813"/>
      <c r="F310" s="56"/>
    </row>
    <row r="311" spans="3:6" ht="15.75" customHeight="1">
      <c r="C311" s="58"/>
      <c r="D311" s="56"/>
      <c r="E311" s="813"/>
      <c r="F311" s="56"/>
    </row>
    <row r="312" spans="3:6" ht="15.75" customHeight="1">
      <c r="C312" s="58"/>
      <c r="D312" s="56"/>
      <c r="E312" s="813"/>
      <c r="F312" s="56"/>
    </row>
    <row r="313" spans="3:6" ht="15.75" customHeight="1">
      <c r="C313" s="58"/>
      <c r="D313" s="56"/>
      <c r="E313" s="813"/>
      <c r="F313" s="56"/>
    </row>
    <row r="314" spans="3:6" ht="15.75" customHeight="1">
      <c r="C314" s="58"/>
      <c r="D314" s="56"/>
      <c r="E314" s="813"/>
      <c r="F314" s="56"/>
    </row>
    <row r="315" spans="3:6" ht="15.75" customHeight="1">
      <c r="C315" s="58"/>
      <c r="D315" s="56"/>
      <c r="E315" s="813"/>
      <c r="F315" s="56"/>
    </row>
    <row r="316" spans="3:6" ht="15.75" customHeight="1">
      <c r="C316" s="58"/>
      <c r="D316" s="56"/>
      <c r="E316" s="813"/>
      <c r="F316" s="56"/>
    </row>
    <row r="317" spans="3:6" ht="15.75" customHeight="1">
      <c r="C317" s="58"/>
      <c r="D317" s="56"/>
      <c r="E317" s="813"/>
      <c r="F317" s="56"/>
    </row>
    <row r="318" spans="3:6" ht="15.75" customHeight="1">
      <c r="C318" s="58"/>
      <c r="D318" s="56"/>
      <c r="E318" s="813"/>
      <c r="F318" s="56"/>
    </row>
    <row r="319" spans="3:6" ht="15.75" customHeight="1">
      <c r="C319" s="58"/>
      <c r="D319" s="56"/>
      <c r="E319" s="813"/>
      <c r="F319" s="56"/>
    </row>
    <row r="320" spans="3:6" ht="15.75" customHeight="1">
      <c r="C320" s="58"/>
      <c r="D320" s="56"/>
      <c r="E320" s="813"/>
      <c r="F320" s="56"/>
    </row>
    <row r="321" spans="3:6" ht="15.75" customHeight="1">
      <c r="C321" s="58"/>
      <c r="D321" s="56"/>
      <c r="E321" s="813"/>
      <c r="F321" s="56"/>
    </row>
    <row r="322" spans="3:6" ht="15.75" customHeight="1">
      <c r="C322" s="58"/>
      <c r="D322" s="56"/>
      <c r="E322" s="813"/>
      <c r="F322" s="56"/>
    </row>
    <row r="323" spans="3:6" ht="15.75" customHeight="1">
      <c r="C323" s="58"/>
      <c r="D323" s="56"/>
      <c r="E323" s="813"/>
      <c r="F323" s="56"/>
    </row>
    <row r="324" spans="3:6" ht="15.75" customHeight="1">
      <c r="C324" s="58"/>
      <c r="D324" s="56"/>
      <c r="E324" s="813"/>
      <c r="F324" s="56"/>
    </row>
    <row r="325" spans="3:6" ht="15.75" customHeight="1">
      <c r="C325" s="58"/>
      <c r="D325" s="56"/>
      <c r="E325" s="813"/>
      <c r="F325" s="56"/>
    </row>
    <row r="326" spans="3:6" ht="15.75" customHeight="1">
      <c r="C326" s="58"/>
      <c r="D326" s="56"/>
      <c r="E326" s="813"/>
      <c r="F326" s="56"/>
    </row>
    <row r="327" spans="3:6" ht="15.75" customHeight="1">
      <c r="C327" s="58"/>
      <c r="D327" s="56"/>
      <c r="E327" s="813"/>
      <c r="F327" s="56"/>
    </row>
    <row r="328" spans="3:6" ht="15.75" customHeight="1">
      <c r="C328" s="58"/>
      <c r="D328" s="56"/>
      <c r="E328" s="813"/>
      <c r="F328" s="56"/>
    </row>
    <row r="329" spans="3:6" ht="15.75" customHeight="1">
      <c r="C329" s="58"/>
      <c r="D329" s="56"/>
      <c r="E329" s="813"/>
      <c r="F329" s="56"/>
    </row>
    <row r="330" spans="3:6" ht="15.75" customHeight="1">
      <c r="C330" s="58"/>
      <c r="D330" s="56"/>
      <c r="E330" s="813"/>
      <c r="F330" s="56"/>
    </row>
    <row r="331" spans="3:6" ht="15.75" customHeight="1">
      <c r="C331" s="58"/>
      <c r="D331" s="56"/>
      <c r="E331" s="813"/>
      <c r="F331" s="56"/>
    </row>
    <row r="332" spans="3:6" ht="15.75" customHeight="1">
      <c r="C332" s="58"/>
      <c r="D332" s="56"/>
      <c r="E332" s="813"/>
      <c r="F332" s="56"/>
    </row>
    <row r="333" spans="3:6" ht="15.75" customHeight="1">
      <c r="C333" s="58"/>
      <c r="D333" s="56"/>
      <c r="E333" s="813"/>
      <c r="F333" s="56"/>
    </row>
    <row r="334" spans="3:6" ht="15.75" customHeight="1">
      <c r="C334" s="58"/>
      <c r="D334" s="56"/>
      <c r="E334" s="813"/>
      <c r="F334" s="56"/>
    </row>
    <row r="335" spans="3:6" ht="15.75" customHeight="1">
      <c r="C335" s="58"/>
      <c r="D335" s="56"/>
      <c r="E335" s="813"/>
      <c r="F335" s="56"/>
    </row>
    <row r="336" spans="3:6" ht="15.75" customHeight="1">
      <c r="C336" s="58"/>
      <c r="D336" s="56"/>
      <c r="E336" s="813"/>
      <c r="F336" s="56"/>
    </row>
    <row r="337" spans="3:6" ht="15.75" customHeight="1">
      <c r="C337" s="58"/>
      <c r="D337" s="56"/>
      <c r="E337" s="813"/>
      <c r="F337" s="56"/>
    </row>
    <row r="338" spans="3:6" ht="15.75" customHeight="1">
      <c r="C338" s="58"/>
      <c r="D338" s="56"/>
      <c r="E338" s="813"/>
      <c r="F338" s="56"/>
    </row>
    <row r="339" spans="3:6" ht="15.75" customHeight="1">
      <c r="C339" s="58"/>
      <c r="D339" s="56"/>
      <c r="E339" s="813"/>
      <c r="F339" s="56"/>
    </row>
    <row r="340" spans="3:6" ht="15.75" customHeight="1">
      <c r="C340" s="58"/>
      <c r="D340" s="56"/>
      <c r="E340" s="813"/>
      <c r="F340" s="56"/>
    </row>
    <row r="341" spans="3:6" ht="15.75" customHeight="1">
      <c r="C341" s="58"/>
      <c r="D341" s="56"/>
      <c r="E341" s="813"/>
      <c r="F341" s="56"/>
    </row>
    <row r="342" spans="3:6" ht="15.75" customHeight="1">
      <c r="C342" s="58"/>
      <c r="D342" s="56"/>
      <c r="E342" s="813"/>
      <c r="F342" s="56"/>
    </row>
    <row r="343" spans="3:6" ht="15.75" customHeight="1">
      <c r="C343" s="58"/>
      <c r="D343" s="56"/>
      <c r="E343" s="813"/>
      <c r="F343" s="56"/>
    </row>
    <row r="344" spans="3:6" ht="15.75" customHeight="1">
      <c r="C344" s="58"/>
      <c r="D344" s="56"/>
      <c r="E344" s="813"/>
      <c r="F344" s="56"/>
    </row>
    <row r="345" spans="3:6" ht="15.75" customHeight="1">
      <c r="C345" s="58"/>
      <c r="D345" s="56"/>
      <c r="E345" s="813"/>
      <c r="F345" s="56"/>
    </row>
    <row r="346" spans="3:6" ht="15.75" customHeight="1">
      <c r="C346" s="58"/>
      <c r="D346" s="56"/>
      <c r="E346" s="813"/>
      <c r="F346" s="56"/>
    </row>
    <row r="347" spans="3:6" ht="15.75" customHeight="1">
      <c r="C347" s="58"/>
      <c r="D347" s="56"/>
      <c r="E347" s="813"/>
      <c r="F347" s="56"/>
    </row>
    <row r="348" spans="3:6" ht="15.75" customHeight="1">
      <c r="C348" s="58"/>
      <c r="D348" s="56"/>
      <c r="E348" s="813"/>
      <c r="F348" s="56"/>
    </row>
    <row r="349" spans="3:6" ht="15.75" customHeight="1">
      <c r="C349" s="58"/>
      <c r="D349" s="56"/>
      <c r="E349" s="813"/>
      <c r="F349" s="56"/>
    </row>
    <row r="350" spans="3:6" ht="15.75" customHeight="1">
      <c r="C350" s="58"/>
      <c r="D350" s="56"/>
      <c r="E350" s="813"/>
      <c r="F350" s="56"/>
    </row>
    <row r="351" spans="3:6" ht="15.75" customHeight="1">
      <c r="C351" s="58"/>
      <c r="D351" s="56"/>
      <c r="E351" s="813"/>
      <c r="F351" s="56"/>
    </row>
    <row r="352" spans="3:6" ht="15.75" customHeight="1">
      <c r="C352" s="58"/>
      <c r="D352" s="56"/>
      <c r="E352" s="813"/>
      <c r="F352" s="56"/>
    </row>
    <row r="353" spans="3:6" ht="15.75" customHeight="1">
      <c r="C353" s="58"/>
      <c r="D353" s="56"/>
      <c r="E353" s="813"/>
      <c r="F353" s="56"/>
    </row>
    <row r="354" spans="3:6" ht="15.75" customHeight="1">
      <c r="C354" s="58"/>
      <c r="D354" s="56"/>
      <c r="E354" s="813"/>
      <c r="F354" s="56"/>
    </row>
    <row r="355" spans="3:6" ht="15.75" customHeight="1">
      <c r="C355" s="58"/>
      <c r="D355" s="56"/>
      <c r="E355" s="813"/>
      <c r="F355" s="56"/>
    </row>
    <row r="356" spans="3:6" ht="15.75" customHeight="1">
      <c r="C356" s="58"/>
      <c r="D356" s="56"/>
      <c r="E356" s="813"/>
      <c r="F356" s="56"/>
    </row>
    <row r="357" spans="3:6" ht="15.75" customHeight="1">
      <c r="C357" s="58"/>
      <c r="D357" s="56"/>
      <c r="E357" s="813"/>
      <c r="F357" s="56"/>
    </row>
    <row r="358" spans="3:6" ht="15.75" customHeight="1">
      <c r="C358" s="58"/>
      <c r="D358" s="56"/>
      <c r="E358" s="813"/>
      <c r="F358" s="56"/>
    </row>
    <row r="359" spans="3:6" ht="15.75" customHeight="1">
      <c r="C359" s="58"/>
      <c r="D359" s="56"/>
      <c r="E359" s="813"/>
      <c r="F359" s="56"/>
    </row>
    <row r="360" spans="3:6" ht="15.75" customHeight="1">
      <c r="C360" s="58"/>
      <c r="D360" s="56"/>
      <c r="E360" s="813"/>
      <c r="F360" s="56"/>
    </row>
    <row r="361" spans="3:6" ht="15.75" customHeight="1">
      <c r="C361" s="58"/>
      <c r="D361" s="56"/>
      <c r="E361" s="813"/>
      <c r="F361" s="56"/>
    </row>
    <row r="362" spans="3:6" ht="15.75" customHeight="1">
      <c r="C362" s="58"/>
      <c r="D362" s="56"/>
      <c r="E362" s="813"/>
      <c r="F362" s="56"/>
    </row>
    <row r="363" spans="3:6" ht="15.75" customHeight="1">
      <c r="C363" s="58"/>
      <c r="D363" s="56"/>
      <c r="E363" s="813"/>
      <c r="F363" s="56"/>
    </row>
    <row r="364" spans="3:6" ht="15.75" customHeight="1">
      <c r="C364" s="58"/>
      <c r="D364" s="56"/>
      <c r="E364" s="813"/>
      <c r="F364" s="56"/>
    </row>
    <row r="365" spans="3:6" ht="15.75" customHeight="1">
      <c r="C365" s="58"/>
      <c r="D365" s="56"/>
      <c r="E365" s="813"/>
      <c r="F365" s="56"/>
    </row>
    <row r="366" spans="3:6" ht="15.75" customHeight="1">
      <c r="C366" s="58"/>
      <c r="D366" s="56"/>
      <c r="E366" s="813"/>
      <c r="F366" s="56"/>
    </row>
    <row r="367" spans="3:6" ht="15.75" customHeight="1">
      <c r="C367" s="58"/>
      <c r="D367" s="56"/>
      <c r="E367" s="813"/>
      <c r="F367" s="56"/>
    </row>
    <row r="368" spans="3:6" ht="15.75" customHeight="1">
      <c r="C368" s="58"/>
      <c r="D368" s="56"/>
      <c r="E368" s="813"/>
      <c r="F368" s="56"/>
    </row>
    <row r="369" spans="3:6" ht="15.75" customHeight="1">
      <c r="C369" s="58"/>
      <c r="D369" s="56"/>
      <c r="E369" s="813"/>
      <c r="F369" s="56"/>
    </row>
    <row r="370" spans="3:6" ht="15.75" customHeight="1">
      <c r="C370" s="58"/>
      <c r="D370" s="56"/>
      <c r="E370" s="813"/>
      <c r="F370" s="56"/>
    </row>
    <row r="371" spans="3:6" ht="15.75" customHeight="1">
      <c r="C371" s="58"/>
      <c r="D371" s="56"/>
      <c r="E371" s="813"/>
      <c r="F371" s="56"/>
    </row>
    <row r="372" spans="3:6" ht="15.75" customHeight="1">
      <c r="C372" s="58"/>
      <c r="D372" s="56"/>
      <c r="E372" s="813"/>
      <c r="F372" s="56"/>
    </row>
    <row r="373" spans="3:6" ht="15.75" customHeight="1">
      <c r="C373" s="58"/>
      <c r="D373" s="56"/>
      <c r="E373" s="813"/>
      <c r="F373" s="56"/>
    </row>
    <row r="374" spans="3:6" ht="15.75" customHeight="1">
      <c r="C374" s="58"/>
      <c r="D374" s="56"/>
      <c r="E374" s="813"/>
      <c r="F374" s="56"/>
    </row>
    <row r="375" spans="3:6" ht="15.75" customHeight="1">
      <c r="C375" s="58"/>
      <c r="D375" s="56"/>
      <c r="E375" s="813"/>
      <c r="F375" s="56"/>
    </row>
    <row r="376" spans="3:6" ht="15.75" customHeight="1">
      <c r="C376" s="58"/>
      <c r="D376" s="56"/>
      <c r="E376" s="813"/>
      <c r="F376" s="56"/>
    </row>
    <row r="377" spans="3:6" ht="15.75" customHeight="1">
      <c r="C377" s="58"/>
      <c r="D377" s="56"/>
      <c r="E377" s="813"/>
      <c r="F377" s="56"/>
    </row>
    <row r="378" spans="3:6" ht="15.75" customHeight="1">
      <c r="C378" s="58"/>
      <c r="D378" s="56"/>
      <c r="E378" s="813"/>
      <c r="F378" s="56"/>
    </row>
    <row r="379" spans="3:6" ht="15.75" customHeight="1">
      <c r="C379" s="58"/>
      <c r="D379" s="56"/>
      <c r="E379" s="813"/>
      <c r="F379" s="56"/>
    </row>
    <row r="380" spans="3:6" ht="15.75" customHeight="1">
      <c r="C380" s="58"/>
      <c r="D380" s="56"/>
      <c r="E380" s="813"/>
      <c r="F380" s="56"/>
    </row>
    <row r="381" spans="3:6" ht="15.75" customHeight="1">
      <c r="C381" s="58"/>
      <c r="D381" s="56"/>
      <c r="E381" s="813"/>
      <c r="F381" s="56"/>
    </row>
    <row r="382" spans="3:6" ht="15.75" customHeight="1">
      <c r="C382" s="58"/>
      <c r="D382" s="56"/>
      <c r="E382" s="813"/>
      <c r="F382" s="56"/>
    </row>
    <row r="383" spans="3:6" ht="15.75" customHeight="1">
      <c r="C383" s="58"/>
      <c r="D383" s="56"/>
      <c r="E383" s="813"/>
      <c r="F383" s="56"/>
    </row>
    <row r="384" spans="3:6" ht="15.75" customHeight="1">
      <c r="C384" s="58"/>
      <c r="D384" s="56"/>
      <c r="E384" s="813"/>
      <c r="F384" s="56"/>
    </row>
    <row r="385" spans="3:6" ht="15.75" customHeight="1">
      <c r="C385" s="58"/>
      <c r="D385" s="56"/>
      <c r="E385" s="813"/>
      <c r="F385" s="56"/>
    </row>
    <row r="386" spans="3:6" ht="15.75" customHeight="1">
      <c r="C386" s="58"/>
      <c r="D386" s="56"/>
      <c r="E386" s="813"/>
      <c r="F386" s="56"/>
    </row>
    <row r="387" spans="3:6" ht="15.75" customHeight="1">
      <c r="C387" s="58"/>
      <c r="D387" s="56"/>
      <c r="E387" s="813"/>
      <c r="F387" s="56"/>
    </row>
    <row r="388" spans="3:6" ht="15.75" customHeight="1">
      <c r="C388" s="58"/>
      <c r="D388" s="56"/>
      <c r="E388" s="813"/>
      <c r="F388" s="56"/>
    </row>
    <row r="389" spans="3:6" ht="15.75" customHeight="1">
      <c r="C389" s="58"/>
      <c r="D389" s="56"/>
      <c r="E389" s="813"/>
      <c r="F389" s="56"/>
    </row>
    <row r="390" spans="3:6" ht="15.75" customHeight="1">
      <c r="C390" s="58"/>
      <c r="D390" s="56"/>
      <c r="E390" s="813"/>
      <c r="F390" s="56"/>
    </row>
    <row r="391" spans="3:6" ht="15.75" customHeight="1">
      <c r="C391" s="58"/>
      <c r="D391" s="56"/>
      <c r="E391" s="813"/>
      <c r="F391" s="56"/>
    </row>
    <row r="392" spans="3:6" ht="15.75" customHeight="1">
      <c r="C392" s="58"/>
      <c r="D392" s="56"/>
      <c r="E392" s="813"/>
      <c r="F392" s="56"/>
    </row>
    <row r="393" spans="3:6" ht="15.75" customHeight="1">
      <c r="C393" s="58"/>
      <c r="D393" s="56"/>
      <c r="E393" s="813"/>
      <c r="F393" s="56"/>
    </row>
    <row r="394" spans="3:6" ht="15.75" customHeight="1">
      <c r="C394" s="58"/>
      <c r="D394" s="56"/>
      <c r="E394" s="813"/>
      <c r="F394" s="56"/>
    </row>
    <row r="395" spans="3:6" ht="15.75" customHeight="1">
      <c r="C395" s="58"/>
      <c r="D395" s="56"/>
      <c r="E395" s="813"/>
      <c r="F395" s="56"/>
    </row>
    <row r="396" spans="3:6" ht="15.75" customHeight="1">
      <c r="C396" s="58"/>
      <c r="D396" s="56"/>
      <c r="E396" s="813"/>
      <c r="F396" s="56"/>
    </row>
    <row r="397" spans="3:6" ht="15.75" customHeight="1">
      <c r="C397" s="58"/>
      <c r="D397" s="56"/>
      <c r="E397" s="813"/>
      <c r="F397" s="56"/>
    </row>
    <row r="398" spans="3:6" ht="15.75" customHeight="1">
      <c r="C398" s="58"/>
      <c r="D398" s="56"/>
      <c r="E398" s="813"/>
      <c r="F398" s="56"/>
    </row>
    <row r="399" spans="3:6" ht="15.75" customHeight="1">
      <c r="C399" s="58"/>
      <c r="D399" s="56"/>
      <c r="E399" s="813"/>
      <c r="F399" s="56"/>
    </row>
    <row r="400" spans="3:6" ht="15.75" customHeight="1">
      <c r="C400" s="58"/>
      <c r="D400" s="56"/>
      <c r="E400" s="813"/>
      <c r="F400" s="56"/>
    </row>
    <row r="401" spans="3:6" ht="15.75" customHeight="1">
      <c r="C401" s="58"/>
      <c r="D401" s="56"/>
      <c r="E401" s="813"/>
      <c r="F401" s="56"/>
    </row>
    <row r="402" spans="3:6" ht="15.75" customHeight="1">
      <c r="C402" s="58"/>
      <c r="D402" s="56"/>
      <c r="E402" s="813"/>
      <c r="F402" s="56"/>
    </row>
    <row r="403" spans="3:6" ht="15.75" customHeight="1">
      <c r="C403" s="58"/>
      <c r="D403" s="56"/>
      <c r="E403" s="813"/>
      <c r="F403" s="56"/>
    </row>
    <row r="404" spans="3:6" ht="15.75" customHeight="1">
      <c r="C404" s="58"/>
      <c r="D404" s="56"/>
      <c r="E404" s="813"/>
      <c r="F404" s="56"/>
    </row>
    <row r="405" spans="3:6" ht="15.75" customHeight="1">
      <c r="C405" s="58"/>
      <c r="D405" s="56"/>
      <c r="E405" s="813"/>
      <c r="F405" s="56"/>
    </row>
    <row r="406" spans="3:6" ht="15.75" customHeight="1">
      <c r="C406" s="58"/>
      <c r="D406" s="56"/>
      <c r="E406" s="813"/>
      <c r="F406" s="56"/>
    </row>
    <row r="407" spans="3:6" ht="15.75" customHeight="1">
      <c r="C407" s="58"/>
      <c r="D407" s="56"/>
      <c r="E407" s="813"/>
      <c r="F407" s="56"/>
    </row>
    <row r="408" spans="3:6" ht="15.75" customHeight="1">
      <c r="C408" s="58"/>
      <c r="D408" s="56"/>
      <c r="E408" s="813"/>
      <c r="F408" s="56"/>
    </row>
    <row r="409" spans="3:6" ht="15.75" customHeight="1">
      <c r="C409" s="58"/>
      <c r="D409" s="56"/>
      <c r="E409" s="813"/>
      <c r="F409" s="56"/>
    </row>
    <row r="410" spans="3:6" ht="15.75" customHeight="1">
      <c r="C410" s="58"/>
      <c r="D410" s="56"/>
      <c r="E410" s="813"/>
      <c r="F410" s="56"/>
    </row>
    <row r="411" spans="3:6" ht="15.75" customHeight="1">
      <c r="C411" s="58"/>
      <c r="D411" s="56"/>
      <c r="E411" s="813"/>
      <c r="F411" s="56"/>
    </row>
    <row r="412" spans="3:6" ht="15.75" customHeight="1">
      <c r="C412" s="58"/>
      <c r="D412" s="56"/>
      <c r="E412" s="813"/>
      <c r="F412" s="56"/>
    </row>
    <row r="413" spans="3:6" ht="15.75" customHeight="1">
      <c r="C413" s="58"/>
      <c r="D413" s="56"/>
      <c r="E413" s="813"/>
      <c r="F413" s="56"/>
    </row>
    <row r="414" spans="3:6" ht="15.75" customHeight="1">
      <c r="C414" s="58"/>
      <c r="D414" s="56"/>
      <c r="E414" s="813"/>
      <c r="F414" s="56"/>
    </row>
    <row r="415" spans="3:6" ht="15.75" customHeight="1">
      <c r="C415" s="58"/>
      <c r="D415" s="56"/>
      <c r="E415" s="813"/>
      <c r="F415" s="56"/>
    </row>
    <row r="416" spans="3:6" ht="15.75" customHeight="1">
      <c r="C416" s="58"/>
      <c r="D416" s="56"/>
      <c r="E416" s="813"/>
      <c r="F416" s="56"/>
    </row>
    <row r="417" spans="3:6" ht="15.75" customHeight="1">
      <c r="C417" s="58"/>
      <c r="D417" s="56"/>
      <c r="E417" s="813"/>
      <c r="F417" s="56"/>
    </row>
    <row r="418" spans="3:6" ht="15.75" customHeight="1">
      <c r="C418" s="58"/>
      <c r="D418" s="56"/>
      <c r="E418" s="813"/>
      <c r="F418" s="56"/>
    </row>
    <row r="419" spans="3:6" ht="15.75" customHeight="1">
      <c r="C419" s="58"/>
      <c r="D419" s="56"/>
      <c r="E419" s="813"/>
      <c r="F419" s="56"/>
    </row>
    <row r="420" spans="3:6" ht="15.75" customHeight="1">
      <c r="C420" s="58"/>
      <c r="D420" s="56"/>
      <c r="E420" s="813"/>
      <c r="F420" s="56"/>
    </row>
    <row r="421" spans="3:6" ht="15.75" customHeight="1">
      <c r="C421" s="58"/>
      <c r="D421" s="56"/>
      <c r="E421" s="813"/>
      <c r="F421" s="56"/>
    </row>
    <row r="422" spans="3:6" ht="15.75" customHeight="1">
      <c r="C422" s="58"/>
      <c r="D422" s="56"/>
      <c r="E422" s="813"/>
      <c r="F422" s="56"/>
    </row>
    <row r="423" spans="3:6" ht="15.75" customHeight="1">
      <c r="C423" s="58"/>
      <c r="D423" s="56"/>
      <c r="E423" s="813"/>
      <c r="F423" s="56"/>
    </row>
    <row r="424" spans="3:6" ht="15.75" customHeight="1">
      <c r="C424" s="58"/>
      <c r="D424" s="56"/>
      <c r="E424" s="813"/>
      <c r="F424" s="56"/>
    </row>
    <row r="425" spans="3:6" ht="15.75" customHeight="1">
      <c r="C425" s="58"/>
      <c r="D425" s="56"/>
      <c r="E425" s="813"/>
      <c r="F425" s="56"/>
    </row>
    <row r="426" spans="3:6" ht="15.75" customHeight="1">
      <c r="C426" s="58"/>
      <c r="D426" s="56"/>
      <c r="E426" s="813"/>
      <c r="F426" s="56"/>
    </row>
    <row r="427" spans="3:6" ht="15.75" customHeight="1">
      <c r="C427" s="58"/>
      <c r="D427" s="56"/>
      <c r="E427" s="813"/>
      <c r="F427" s="56"/>
    </row>
    <row r="428" spans="3:6" ht="15.75" customHeight="1">
      <c r="C428" s="58"/>
      <c r="D428" s="56"/>
      <c r="E428" s="813"/>
      <c r="F428" s="56"/>
    </row>
    <row r="429" spans="3:6" ht="15.75" customHeight="1">
      <c r="C429" s="58"/>
      <c r="D429" s="56"/>
      <c r="E429" s="813"/>
      <c r="F429" s="56"/>
    </row>
    <row r="430" spans="3:6" ht="15.75" customHeight="1">
      <c r="C430" s="58"/>
      <c r="D430" s="56"/>
      <c r="E430" s="813"/>
      <c r="F430" s="56"/>
    </row>
    <row r="431" spans="3:6" ht="15.75" customHeight="1">
      <c r="C431" s="58"/>
      <c r="D431" s="56"/>
      <c r="E431" s="813"/>
      <c r="F431" s="56"/>
    </row>
    <row r="432" spans="3:6" ht="15.75" customHeight="1">
      <c r="C432" s="58"/>
      <c r="D432" s="56"/>
      <c r="E432" s="813"/>
      <c r="F432" s="56"/>
    </row>
    <row r="433" spans="3:6" ht="15.75" customHeight="1">
      <c r="C433" s="58"/>
      <c r="D433" s="56"/>
      <c r="E433" s="813"/>
      <c r="F433" s="56"/>
    </row>
    <row r="434" spans="3:6" ht="15.75" customHeight="1">
      <c r="C434" s="58"/>
      <c r="D434" s="56"/>
      <c r="E434" s="813"/>
      <c r="F434" s="56"/>
    </row>
    <row r="435" spans="3:6" ht="15.75" customHeight="1">
      <c r="C435" s="58"/>
      <c r="D435" s="56"/>
      <c r="E435" s="813"/>
      <c r="F435" s="56"/>
    </row>
    <row r="436" spans="3:6" ht="15.75" customHeight="1">
      <c r="C436" s="58"/>
      <c r="D436" s="56"/>
      <c r="E436" s="813"/>
      <c r="F436" s="56"/>
    </row>
    <row r="437" spans="3:6" ht="15.75" customHeight="1">
      <c r="C437" s="58"/>
      <c r="D437" s="56"/>
      <c r="E437" s="813"/>
      <c r="F437" s="56"/>
    </row>
    <row r="438" spans="3:6" ht="15.75" customHeight="1">
      <c r="C438" s="58"/>
      <c r="D438" s="56"/>
      <c r="E438" s="813"/>
      <c r="F438" s="56"/>
    </row>
    <row r="439" spans="3:6" ht="15.75" customHeight="1">
      <c r="C439" s="58"/>
      <c r="D439" s="56"/>
      <c r="E439" s="813"/>
      <c r="F439" s="56"/>
    </row>
    <row r="440" spans="3:6" ht="15.75" customHeight="1">
      <c r="C440" s="58"/>
      <c r="D440" s="56"/>
      <c r="E440" s="813"/>
      <c r="F440" s="56"/>
    </row>
    <row r="441" spans="3:6" ht="15.75" customHeight="1">
      <c r="C441" s="58"/>
      <c r="D441" s="56"/>
      <c r="E441" s="813"/>
      <c r="F441" s="56"/>
    </row>
    <row r="442" spans="3:6" ht="15.75" customHeight="1">
      <c r="C442" s="58"/>
      <c r="D442" s="56"/>
      <c r="E442" s="813"/>
      <c r="F442" s="56"/>
    </row>
    <row r="443" spans="3:6" ht="15.75" customHeight="1">
      <c r="C443" s="58"/>
      <c r="D443" s="56"/>
      <c r="E443" s="813"/>
      <c r="F443" s="56"/>
    </row>
    <row r="444" spans="3:6" ht="15.75" customHeight="1">
      <c r="C444" s="58"/>
      <c r="D444" s="56"/>
      <c r="E444" s="813"/>
      <c r="F444" s="56"/>
    </row>
    <row r="445" spans="3:6" ht="15.75" customHeight="1">
      <c r="C445" s="58"/>
      <c r="D445" s="56"/>
      <c r="E445" s="813"/>
      <c r="F445" s="56"/>
    </row>
    <row r="446" spans="3:6" ht="15.75" customHeight="1">
      <c r="C446" s="58"/>
      <c r="D446" s="56"/>
      <c r="E446" s="813"/>
      <c r="F446" s="56"/>
    </row>
    <row r="447" spans="3:6" ht="15.75" customHeight="1">
      <c r="C447" s="58"/>
      <c r="D447" s="56"/>
      <c r="E447" s="813"/>
      <c r="F447" s="56"/>
    </row>
    <row r="448" spans="3:6" ht="15.75" customHeight="1">
      <c r="C448" s="58"/>
      <c r="D448" s="56"/>
      <c r="E448" s="813"/>
      <c r="F448" s="56"/>
    </row>
    <row r="449" spans="3:6" ht="15.75" customHeight="1">
      <c r="C449" s="58"/>
      <c r="D449" s="56"/>
      <c r="E449" s="813"/>
      <c r="F449" s="56"/>
    </row>
    <row r="450" spans="3:6" ht="15.75" customHeight="1">
      <c r="C450" s="58"/>
      <c r="D450" s="56"/>
      <c r="E450" s="813"/>
      <c r="F450" s="56"/>
    </row>
    <row r="451" spans="3:6" ht="15.75" customHeight="1">
      <c r="C451" s="58"/>
      <c r="D451" s="56"/>
      <c r="E451" s="813"/>
      <c r="F451" s="56"/>
    </row>
    <row r="452" spans="3:6" ht="15.75" customHeight="1">
      <c r="C452" s="58"/>
      <c r="D452" s="56"/>
      <c r="E452" s="813"/>
      <c r="F452" s="56"/>
    </row>
    <row r="453" spans="3:6" ht="15.75" customHeight="1">
      <c r="C453" s="58"/>
      <c r="D453" s="56"/>
      <c r="E453" s="813"/>
      <c r="F453" s="56"/>
    </row>
    <row r="454" spans="3:6" ht="15.75" customHeight="1">
      <c r="C454" s="58"/>
      <c r="D454" s="56"/>
      <c r="E454" s="813"/>
      <c r="F454" s="56"/>
    </row>
    <row r="455" spans="3:6" ht="15.75" customHeight="1">
      <c r="C455" s="58"/>
      <c r="D455" s="56"/>
      <c r="E455" s="813"/>
      <c r="F455" s="56"/>
    </row>
    <row r="456" spans="3:6" ht="15.75" customHeight="1">
      <c r="C456" s="58"/>
      <c r="D456" s="56"/>
      <c r="E456" s="813"/>
      <c r="F456" s="56"/>
    </row>
    <row r="457" spans="3:6" ht="15.75" customHeight="1">
      <c r="C457" s="58"/>
      <c r="D457" s="56"/>
      <c r="E457" s="813"/>
      <c r="F457" s="56"/>
    </row>
    <row r="458" spans="3:6" ht="15.75" customHeight="1">
      <c r="C458" s="58"/>
      <c r="D458" s="56"/>
      <c r="E458" s="813"/>
      <c r="F458" s="56"/>
    </row>
    <row r="459" spans="3:6" ht="15.75" customHeight="1">
      <c r="C459" s="58"/>
      <c r="D459" s="56"/>
      <c r="E459" s="813"/>
      <c r="F459" s="56"/>
    </row>
    <row r="460" spans="3:6" ht="15.75" customHeight="1">
      <c r="C460" s="58"/>
      <c r="D460" s="56"/>
      <c r="E460" s="813"/>
      <c r="F460" s="56"/>
    </row>
    <row r="461" spans="3:6" ht="15.75" customHeight="1">
      <c r="C461" s="58"/>
      <c r="D461" s="56"/>
      <c r="E461" s="813"/>
      <c r="F461" s="56"/>
    </row>
    <row r="462" spans="3:6" ht="15.75" customHeight="1">
      <c r="C462" s="58"/>
      <c r="D462" s="56"/>
      <c r="E462" s="813"/>
      <c r="F462" s="56"/>
    </row>
    <row r="463" spans="3:6" ht="15.75" customHeight="1">
      <c r="C463" s="58"/>
      <c r="D463" s="56"/>
      <c r="E463" s="813"/>
      <c r="F463" s="56"/>
    </row>
    <row r="464" spans="3:6" ht="15.75" customHeight="1">
      <c r="C464" s="58"/>
      <c r="D464" s="56"/>
      <c r="E464" s="813"/>
      <c r="F464" s="56"/>
    </row>
    <row r="465" spans="3:6" ht="15.75" customHeight="1">
      <c r="C465" s="58"/>
      <c r="D465" s="56"/>
      <c r="E465" s="813"/>
      <c r="F465" s="56"/>
    </row>
    <row r="466" spans="3:6" ht="15.75" customHeight="1">
      <c r="C466" s="58"/>
      <c r="D466" s="56"/>
      <c r="E466" s="813"/>
      <c r="F466" s="56"/>
    </row>
    <row r="467" spans="3:6" ht="15.75" customHeight="1">
      <c r="C467" s="58"/>
      <c r="D467" s="56"/>
      <c r="E467" s="813"/>
      <c r="F467" s="56"/>
    </row>
    <row r="468" spans="3:6" ht="15.75" customHeight="1">
      <c r="C468" s="58"/>
      <c r="D468" s="56"/>
      <c r="E468" s="813"/>
      <c r="F468" s="56"/>
    </row>
    <row r="469" spans="3:6" ht="15.75" customHeight="1">
      <c r="C469" s="58"/>
      <c r="D469" s="56"/>
      <c r="E469" s="813"/>
      <c r="F469" s="56"/>
    </row>
    <row r="470" spans="3:6" ht="15.75" customHeight="1">
      <c r="C470" s="58"/>
      <c r="D470" s="56"/>
      <c r="E470" s="813"/>
      <c r="F470" s="56"/>
    </row>
    <row r="471" spans="3:6" ht="15.75" customHeight="1">
      <c r="C471" s="58"/>
      <c r="D471" s="56"/>
      <c r="E471" s="813"/>
      <c r="F471" s="56"/>
    </row>
    <row r="472" spans="3:6" ht="15.75" customHeight="1">
      <c r="C472" s="58"/>
      <c r="D472" s="56"/>
      <c r="E472" s="813"/>
      <c r="F472" s="56"/>
    </row>
    <row r="473" spans="3:6" ht="15.75" customHeight="1">
      <c r="C473" s="58"/>
      <c r="D473" s="56"/>
      <c r="E473" s="813"/>
      <c r="F473" s="56"/>
    </row>
    <row r="474" spans="3:6" ht="15.75" customHeight="1">
      <c r="C474" s="58"/>
      <c r="D474" s="56"/>
      <c r="E474" s="813"/>
      <c r="F474" s="56"/>
    </row>
    <row r="475" spans="3:6" ht="15.75" customHeight="1">
      <c r="C475" s="58"/>
      <c r="D475" s="56"/>
      <c r="E475" s="813"/>
      <c r="F475" s="56"/>
    </row>
    <row r="476" spans="3:6" ht="15.75" customHeight="1">
      <c r="C476" s="58"/>
      <c r="D476" s="56"/>
      <c r="E476" s="813"/>
      <c r="F476" s="56"/>
    </row>
    <row r="477" spans="3:6" ht="15.75" customHeight="1">
      <c r="C477" s="58"/>
      <c r="D477" s="56"/>
      <c r="E477" s="813"/>
      <c r="F477" s="56"/>
    </row>
    <row r="478" spans="3:6" ht="15.75" customHeight="1">
      <c r="C478" s="58"/>
      <c r="D478" s="56"/>
      <c r="E478" s="813"/>
      <c r="F478" s="56"/>
    </row>
    <row r="479" spans="3:6" ht="15.75" customHeight="1">
      <c r="C479" s="58"/>
      <c r="D479" s="56"/>
      <c r="E479" s="813"/>
      <c r="F479" s="56"/>
    </row>
    <row r="480" spans="3:6" ht="15.75" customHeight="1">
      <c r="C480" s="58"/>
      <c r="D480" s="56"/>
      <c r="E480" s="813"/>
      <c r="F480" s="56"/>
    </row>
    <row r="481" spans="3:6" ht="15.75" customHeight="1">
      <c r="C481" s="58"/>
      <c r="D481" s="56"/>
      <c r="E481" s="813"/>
      <c r="F481" s="56"/>
    </row>
    <row r="482" spans="3:6" ht="15.75" customHeight="1">
      <c r="C482" s="58"/>
      <c r="D482" s="56"/>
      <c r="E482" s="813"/>
      <c r="F482" s="56"/>
    </row>
    <row r="483" spans="3:6" ht="15.75" customHeight="1">
      <c r="C483" s="58"/>
      <c r="D483" s="56"/>
      <c r="E483" s="813"/>
      <c r="F483" s="56"/>
    </row>
    <row r="484" spans="3:6" ht="15.75" customHeight="1">
      <c r="C484" s="58"/>
      <c r="D484" s="56"/>
      <c r="E484" s="813"/>
      <c r="F484" s="56"/>
    </row>
    <row r="485" spans="3:6" ht="15.75" customHeight="1">
      <c r="C485" s="58"/>
      <c r="D485" s="56"/>
      <c r="E485" s="813"/>
      <c r="F485" s="56"/>
    </row>
    <row r="486" spans="3:6" ht="15.75" customHeight="1">
      <c r="C486" s="58"/>
      <c r="D486" s="56"/>
      <c r="E486" s="813"/>
      <c r="F486" s="56"/>
    </row>
    <row r="487" spans="3:6" ht="15.75" customHeight="1">
      <c r="C487" s="58"/>
      <c r="D487" s="56"/>
      <c r="E487" s="813"/>
      <c r="F487" s="56"/>
    </row>
    <row r="488" spans="3:6" ht="15.75" customHeight="1">
      <c r="C488" s="58"/>
      <c r="D488" s="56"/>
      <c r="E488" s="813"/>
      <c r="F488" s="56"/>
    </row>
    <row r="489" spans="3:6" ht="15.75" customHeight="1">
      <c r="C489" s="58"/>
      <c r="D489" s="56"/>
      <c r="E489" s="813"/>
      <c r="F489" s="56"/>
    </row>
    <row r="490" spans="3:6" ht="15.75" customHeight="1">
      <c r="C490" s="58"/>
      <c r="D490" s="56"/>
      <c r="E490" s="813"/>
      <c r="F490" s="56"/>
    </row>
    <row r="491" spans="3:6" ht="15.75" customHeight="1">
      <c r="C491" s="58"/>
      <c r="D491" s="56"/>
      <c r="E491" s="813"/>
      <c r="F491" s="56"/>
    </row>
    <row r="492" spans="3:6" ht="15.75" customHeight="1">
      <c r="C492" s="58"/>
      <c r="D492" s="56"/>
      <c r="E492" s="813"/>
      <c r="F492" s="56"/>
    </row>
    <row r="493" spans="3:6" ht="15.75" customHeight="1">
      <c r="C493" s="58"/>
      <c r="D493" s="56"/>
      <c r="E493" s="813"/>
      <c r="F493" s="56"/>
    </row>
    <row r="494" spans="3:6" ht="15.75" customHeight="1">
      <c r="C494" s="58"/>
      <c r="D494" s="56"/>
      <c r="E494" s="813"/>
      <c r="F494" s="56"/>
    </row>
    <row r="495" spans="3:6" ht="15.75" customHeight="1">
      <c r="C495" s="58"/>
      <c r="D495" s="56"/>
      <c r="E495" s="813"/>
      <c r="F495" s="56"/>
    </row>
    <row r="496" spans="3:6" ht="15.75" customHeight="1">
      <c r="C496" s="58"/>
      <c r="D496" s="56"/>
      <c r="E496" s="813"/>
      <c r="F496" s="56"/>
    </row>
    <row r="497" spans="3:6" ht="15.75" customHeight="1">
      <c r="C497" s="58"/>
      <c r="D497" s="56"/>
      <c r="E497" s="813"/>
      <c r="F497" s="56"/>
    </row>
    <row r="498" spans="3:6" ht="15.75" customHeight="1">
      <c r="C498" s="58"/>
      <c r="D498" s="56"/>
      <c r="E498" s="813"/>
      <c r="F498" s="56"/>
    </row>
    <row r="499" spans="3:6" ht="15.75" customHeight="1">
      <c r="C499" s="58"/>
      <c r="D499" s="56"/>
      <c r="E499" s="813"/>
      <c r="F499" s="56"/>
    </row>
    <row r="500" spans="3:6" ht="15.75" customHeight="1">
      <c r="C500" s="58"/>
      <c r="D500" s="56"/>
      <c r="E500" s="813"/>
      <c r="F500" s="56"/>
    </row>
    <row r="501" spans="3:6" ht="15.75" customHeight="1">
      <c r="C501" s="58"/>
      <c r="D501" s="56"/>
      <c r="E501" s="813"/>
      <c r="F501" s="56"/>
    </row>
    <row r="502" spans="3:6" ht="15.75" customHeight="1">
      <c r="C502" s="58"/>
      <c r="D502" s="56"/>
      <c r="E502" s="813"/>
      <c r="F502" s="56"/>
    </row>
    <row r="503" spans="3:6" ht="15.75" customHeight="1">
      <c r="C503" s="58"/>
      <c r="D503" s="56"/>
      <c r="E503" s="813"/>
      <c r="F503" s="56"/>
    </row>
    <row r="504" spans="3:6" ht="15.75" customHeight="1">
      <c r="C504" s="58"/>
      <c r="D504" s="56"/>
      <c r="E504" s="813"/>
      <c r="F504" s="56"/>
    </row>
    <row r="505" spans="3:6" ht="15.75" customHeight="1">
      <c r="C505" s="58"/>
      <c r="D505" s="56"/>
      <c r="E505" s="813"/>
      <c r="F505" s="56"/>
    </row>
    <row r="506" spans="3:6" ht="15.75" customHeight="1">
      <c r="C506" s="58"/>
      <c r="D506" s="56"/>
      <c r="E506" s="813"/>
      <c r="F506" s="56"/>
    </row>
    <row r="507" spans="3:6" ht="15.75" customHeight="1">
      <c r="C507" s="58"/>
      <c r="D507" s="56"/>
      <c r="E507" s="813"/>
      <c r="F507" s="56"/>
    </row>
    <row r="508" spans="3:6" ht="15.75" customHeight="1">
      <c r="C508" s="58"/>
      <c r="D508" s="56"/>
      <c r="E508" s="813"/>
      <c r="F508" s="56"/>
    </row>
    <row r="509" spans="3:6" ht="15.75" customHeight="1">
      <c r="C509" s="58"/>
      <c r="D509" s="56"/>
      <c r="E509" s="813"/>
      <c r="F509" s="56"/>
    </row>
    <row r="510" spans="3:6" ht="15.75" customHeight="1">
      <c r="C510" s="58"/>
      <c r="D510" s="56"/>
      <c r="E510" s="813"/>
      <c r="F510" s="56"/>
    </row>
    <row r="511" spans="3:6" ht="15.75" customHeight="1">
      <c r="C511" s="58"/>
      <c r="D511" s="56"/>
      <c r="E511" s="813"/>
      <c r="F511" s="56"/>
    </row>
    <row r="512" spans="3:6" ht="15.75" customHeight="1">
      <c r="C512" s="58"/>
      <c r="D512" s="56"/>
      <c r="E512" s="813"/>
      <c r="F512" s="56"/>
    </row>
    <row r="513" spans="3:6" ht="15.75" customHeight="1">
      <c r="C513" s="58"/>
      <c r="D513" s="56"/>
      <c r="E513" s="813"/>
      <c r="F513" s="56"/>
    </row>
    <row r="514" spans="3:6" ht="15.75" customHeight="1">
      <c r="C514" s="58"/>
      <c r="D514" s="56"/>
      <c r="E514" s="813"/>
      <c r="F514" s="56"/>
    </row>
    <row r="515" spans="3:6" ht="15.75" customHeight="1">
      <c r="C515" s="58"/>
      <c r="D515" s="56"/>
      <c r="E515" s="813"/>
      <c r="F515" s="56"/>
    </row>
    <row r="516" spans="3:6" ht="15.75" customHeight="1">
      <c r="C516" s="58"/>
      <c r="D516" s="56"/>
      <c r="E516" s="813"/>
      <c r="F516" s="56"/>
    </row>
    <row r="517" spans="3:6" ht="15.75" customHeight="1">
      <c r="C517" s="58"/>
      <c r="D517" s="56"/>
      <c r="E517" s="813"/>
      <c r="F517" s="56"/>
    </row>
    <row r="518" spans="3:6" ht="15.75" customHeight="1">
      <c r="C518" s="58"/>
      <c r="D518" s="56"/>
      <c r="E518" s="813"/>
      <c r="F518" s="56"/>
    </row>
    <row r="519" spans="3:6" ht="15.75" customHeight="1">
      <c r="C519" s="58"/>
      <c r="D519" s="56"/>
      <c r="E519" s="813"/>
      <c r="F519" s="56"/>
    </row>
    <row r="520" spans="3:6" ht="15.75" customHeight="1">
      <c r="C520" s="58"/>
      <c r="D520" s="56"/>
      <c r="E520" s="813"/>
      <c r="F520" s="56"/>
    </row>
    <row r="521" spans="3:6" ht="15.75" customHeight="1">
      <c r="C521" s="58"/>
      <c r="D521" s="56"/>
      <c r="E521" s="813"/>
      <c r="F521" s="56"/>
    </row>
    <row r="522" spans="3:6" ht="15.75" customHeight="1">
      <c r="C522" s="58"/>
      <c r="D522" s="56"/>
      <c r="E522" s="813"/>
      <c r="F522" s="56"/>
    </row>
    <row r="523" spans="3:6" ht="15.75" customHeight="1">
      <c r="C523" s="58"/>
      <c r="D523" s="56"/>
      <c r="E523" s="813"/>
      <c r="F523" s="56"/>
    </row>
    <row r="524" spans="3:6" ht="15.75" customHeight="1">
      <c r="C524" s="58"/>
      <c r="D524" s="56"/>
      <c r="E524" s="813"/>
      <c r="F524" s="56"/>
    </row>
    <row r="525" spans="3:6" ht="15.75" customHeight="1">
      <c r="C525" s="58"/>
      <c r="D525" s="56"/>
      <c r="E525" s="813"/>
      <c r="F525" s="56"/>
    </row>
    <row r="526" spans="3:6" ht="15.75" customHeight="1">
      <c r="C526" s="58"/>
      <c r="D526" s="56"/>
      <c r="E526" s="813"/>
      <c r="F526" s="56"/>
    </row>
    <row r="527" spans="3:6" ht="15.75" customHeight="1">
      <c r="C527" s="58"/>
      <c r="D527" s="56"/>
      <c r="E527" s="813"/>
      <c r="F527" s="56"/>
    </row>
    <row r="528" spans="3:6" ht="15.75" customHeight="1">
      <c r="C528" s="58"/>
      <c r="D528" s="56"/>
      <c r="E528" s="813"/>
      <c r="F528" s="56"/>
    </row>
    <row r="529" spans="3:6" ht="15.75" customHeight="1">
      <c r="C529" s="58"/>
      <c r="D529" s="56"/>
      <c r="E529" s="813"/>
      <c r="F529" s="56"/>
    </row>
    <row r="530" spans="3:6" ht="15.75" customHeight="1">
      <c r="C530" s="58"/>
      <c r="D530" s="56"/>
      <c r="E530" s="813"/>
      <c r="F530" s="56"/>
    </row>
    <row r="531" spans="3:6" ht="15.75" customHeight="1">
      <c r="C531" s="58"/>
      <c r="D531" s="56"/>
      <c r="E531" s="813"/>
      <c r="F531" s="56"/>
    </row>
    <row r="532" spans="3:6" ht="15.75" customHeight="1">
      <c r="C532" s="58"/>
      <c r="D532" s="56"/>
      <c r="E532" s="813"/>
      <c r="F532" s="56"/>
    </row>
    <row r="533" spans="3:6" ht="15.75" customHeight="1">
      <c r="C533" s="58"/>
      <c r="D533" s="56"/>
      <c r="E533" s="813"/>
      <c r="F533" s="56"/>
    </row>
    <row r="534" spans="3:6" ht="15.75" customHeight="1">
      <c r="C534" s="58"/>
      <c r="D534" s="56"/>
      <c r="E534" s="813"/>
      <c r="F534" s="56"/>
    </row>
    <row r="535" spans="3:6" ht="15.75" customHeight="1">
      <c r="C535" s="58"/>
      <c r="D535" s="56"/>
      <c r="E535" s="813"/>
      <c r="F535" s="56"/>
    </row>
    <row r="536" spans="3:6" ht="15.75" customHeight="1">
      <c r="C536" s="58"/>
      <c r="D536" s="56"/>
      <c r="E536" s="813"/>
      <c r="F536" s="56"/>
    </row>
    <row r="537" spans="3:6" ht="15.75" customHeight="1">
      <c r="C537" s="58"/>
      <c r="D537" s="56"/>
      <c r="E537" s="813"/>
      <c r="F537" s="56"/>
    </row>
    <row r="538" spans="3:6" ht="15.75" customHeight="1">
      <c r="C538" s="58"/>
      <c r="D538" s="56"/>
      <c r="E538" s="813"/>
      <c r="F538" s="56"/>
    </row>
    <row r="539" spans="3:6" ht="15.75" customHeight="1">
      <c r="C539" s="58"/>
      <c r="D539" s="56"/>
      <c r="E539" s="813"/>
      <c r="F539" s="56"/>
    </row>
    <row r="540" spans="3:6" ht="15.75" customHeight="1">
      <c r="C540" s="58"/>
      <c r="D540" s="56"/>
      <c r="E540" s="813"/>
      <c r="F540" s="56"/>
    </row>
    <row r="541" spans="3:6" ht="15.75" customHeight="1">
      <c r="C541" s="58"/>
      <c r="D541" s="56"/>
      <c r="E541" s="813"/>
      <c r="F541" s="56"/>
    </row>
    <row r="542" spans="3:6" ht="15.75" customHeight="1">
      <c r="C542" s="58"/>
      <c r="D542" s="56"/>
      <c r="E542" s="813"/>
      <c r="F542" s="56"/>
    </row>
    <row r="543" spans="3:6" ht="15.75" customHeight="1">
      <c r="C543" s="58"/>
      <c r="D543" s="56"/>
      <c r="E543" s="813"/>
      <c r="F543" s="56"/>
    </row>
    <row r="544" spans="3:6" ht="15.75" customHeight="1">
      <c r="C544" s="58"/>
      <c r="D544" s="56"/>
      <c r="E544" s="813"/>
      <c r="F544" s="56"/>
    </row>
    <row r="545" spans="3:6" ht="15.75" customHeight="1">
      <c r="C545" s="58"/>
      <c r="D545" s="56"/>
      <c r="E545" s="813"/>
      <c r="F545" s="56"/>
    </row>
    <row r="546" spans="3:6" ht="15.75" customHeight="1">
      <c r="C546" s="58"/>
      <c r="D546" s="56"/>
      <c r="E546" s="813"/>
      <c r="F546" s="56"/>
    </row>
    <row r="547" spans="3:6" ht="15.75" customHeight="1">
      <c r="C547" s="58"/>
      <c r="D547" s="56"/>
      <c r="E547" s="813"/>
      <c r="F547" s="56"/>
    </row>
    <row r="548" spans="3:6" ht="15.75" customHeight="1">
      <c r="C548" s="58"/>
      <c r="D548" s="56"/>
      <c r="E548" s="813"/>
      <c r="F548" s="56"/>
    </row>
    <row r="549" spans="3:6" ht="15.75" customHeight="1">
      <c r="C549" s="58"/>
      <c r="D549" s="56"/>
      <c r="E549" s="813"/>
      <c r="F549" s="56"/>
    </row>
    <row r="550" spans="3:6" ht="15.75" customHeight="1">
      <c r="C550" s="58"/>
      <c r="D550" s="56"/>
      <c r="E550" s="813"/>
      <c r="F550" s="56"/>
    </row>
    <row r="551" spans="3:6" ht="15.75" customHeight="1">
      <c r="C551" s="58"/>
      <c r="D551" s="56"/>
      <c r="E551" s="813"/>
      <c r="F551" s="56"/>
    </row>
    <row r="552" spans="3:6" ht="15.75" customHeight="1">
      <c r="C552" s="58"/>
      <c r="D552" s="56"/>
      <c r="E552" s="813"/>
      <c r="F552" s="56"/>
    </row>
    <row r="553" spans="3:6" ht="15.75" customHeight="1">
      <c r="C553" s="58"/>
      <c r="D553" s="56"/>
      <c r="E553" s="813"/>
      <c r="F553" s="56"/>
    </row>
    <row r="554" spans="3:6" ht="15.75" customHeight="1">
      <c r="C554" s="58"/>
      <c r="D554" s="56"/>
      <c r="E554" s="813"/>
      <c r="F554" s="56"/>
    </row>
    <row r="555" spans="3:6" ht="15.75" customHeight="1">
      <c r="C555" s="58"/>
      <c r="D555" s="56"/>
      <c r="E555" s="813"/>
      <c r="F555" s="56"/>
    </row>
    <row r="556" spans="3:6" ht="15.75" customHeight="1">
      <c r="C556" s="58"/>
      <c r="D556" s="56"/>
      <c r="E556" s="813"/>
      <c r="F556" s="56"/>
    </row>
    <row r="557" spans="3:6" ht="15.75" customHeight="1">
      <c r="C557" s="58"/>
      <c r="D557" s="56"/>
      <c r="E557" s="813"/>
      <c r="F557" s="56"/>
    </row>
    <row r="558" spans="3:6" ht="15.75" customHeight="1">
      <c r="C558" s="58"/>
      <c r="D558" s="56"/>
      <c r="E558" s="813"/>
      <c r="F558" s="56"/>
    </row>
    <row r="559" spans="3:6" ht="15.75" customHeight="1">
      <c r="C559" s="58"/>
      <c r="D559" s="56"/>
      <c r="E559" s="813"/>
      <c r="F559" s="56"/>
    </row>
    <row r="560" spans="3:6" ht="15.75" customHeight="1">
      <c r="C560" s="58"/>
      <c r="D560" s="56"/>
      <c r="E560" s="813"/>
      <c r="F560" s="56"/>
    </row>
    <row r="561" spans="3:6" ht="15.75" customHeight="1">
      <c r="C561" s="58"/>
      <c r="D561" s="56"/>
      <c r="E561" s="813"/>
      <c r="F561" s="56"/>
    </row>
    <row r="562" spans="3:6" ht="15.75" customHeight="1">
      <c r="C562" s="58"/>
      <c r="D562" s="56"/>
      <c r="E562" s="813"/>
      <c r="F562" s="56"/>
    </row>
    <row r="563" spans="3:6" ht="15.75" customHeight="1">
      <c r="C563" s="58"/>
      <c r="D563" s="56"/>
      <c r="E563" s="813"/>
      <c r="F563" s="56"/>
    </row>
    <row r="564" spans="3:6" ht="15.75" customHeight="1">
      <c r="C564" s="58"/>
      <c r="D564" s="56"/>
      <c r="E564" s="813"/>
      <c r="F564" s="56"/>
    </row>
    <row r="565" spans="3:6" ht="15.75" customHeight="1">
      <c r="C565" s="58"/>
      <c r="D565" s="56"/>
      <c r="E565" s="813"/>
      <c r="F565" s="56"/>
    </row>
    <row r="566" spans="3:6" ht="15.75" customHeight="1">
      <c r="C566" s="58"/>
      <c r="D566" s="56"/>
      <c r="E566" s="813"/>
      <c r="F566" s="56"/>
    </row>
    <row r="567" spans="3:6" ht="15.75" customHeight="1">
      <c r="C567" s="58"/>
      <c r="D567" s="56"/>
      <c r="E567" s="813"/>
      <c r="F567" s="56"/>
    </row>
    <row r="568" spans="3:6" ht="15.75" customHeight="1">
      <c r="C568" s="58"/>
      <c r="D568" s="56"/>
      <c r="E568" s="813"/>
      <c r="F568" s="56"/>
    </row>
    <row r="569" spans="3:6" ht="15.75" customHeight="1">
      <c r="C569" s="58"/>
      <c r="D569" s="56"/>
      <c r="E569" s="813"/>
      <c r="F569" s="56"/>
    </row>
    <row r="570" spans="3:6" ht="15.75" customHeight="1">
      <c r="C570" s="58"/>
      <c r="D570" s="56"/>
      <c r="E570" s="813"/>
      <c r="F570" s="56"/>
    </row>
    <row r="571" spans="3:6" ht="15.75" customHeight="1">
      <c r="C571" s="58"/>
      <c r="D571" s="56"/>
      <c r="E571" s="813"/>
      <c r="F571" s="56"/>
    </row>
    <row r="572" spans="3:6" ht="15.75" customHeight="1">
      <c r="C572" s="58"/>
      <c r="D572" s="56"/>
      <c r="E572" s="813"/>
      <c r="F572" s="56"/>
    </row>
    <row r="573" spans="3:6" ht="15.75" customHeight="1">
      <c r="C573" s="58"/>
      <c r="D573" s="56"/>
      <c r="E573" s="813"/>
      <c r="F573" s="56"/>
    </row>
    <row r="574" spans="3:6" ht="15.75" customHeight="1">
      <c r="C574" s="58"/>
      <c r="D574" s="56"/>
      <c r="E574" s="813"/>
      <c r="F574" s="56"/>
    </row>
    <row r="575" spans="3:6" ht="15.75" customHeight="1">
      <c r="C575" s="58"/>
      <c r="D575" s="56"/>
      <c r="E575" s="813"/>
      <c r="F575" s="56"/>
    </row>
    <row r="576" spans="3:6" ht="15.75" customHeight="1">
      <c r="C576" s="58"/>
      <c r="D576" s="56"/>
      <c r="E576" s="813"/>
      <c r="F576" s="56"/>
    </row>
    <row r="577" spans="3:6" ht="15.75" customHeight="1">
      <c r="C577" s="58"/>
      <c r="D577" s="56"/>
      <c r="E577" s="813"/>
      <c r="F577" s="56"/>
    </row>
    <row r="578" spans="3:6" ht="15.75" customHeight="1">
      <c r="C578" s="58"/>
      <c r="D578" s="56"/>
      <c r="E578" s="813"/>
      <c r="F578" s="56"/>
    </row>
    <row r="579" spans="3:6" ht="15.75" customHeight="1">
      <c r="C579" s="58"/>
      <c r="D579" s="56"/>
      <c r="E579" s="813"/>
      <c r="F579" s="56"/>
    </row>
    <row r="580" spans="3:6" ht="15.75" customHeight="1">
      <c r="C580" s="58"/>
      <c r="D580" s="56"/>
      <c r="E580" s="813"/>
      <c r="F580" s="56"/>
    </row>
    <row r="581" spans="3:6" ht="15.75" customHeight="1">
      <c r="C581" s="58"/>
      <c r="D581" s="56"/>
      <c r="E581" s="813"/>
      <c r="F581" s="56"/>
    </row>
    <row r="582" spans="3:6" ht="15.75" customHeight="1">
      <c r="C582" s="58"/>
      <c r="D582" s="56"/>
      <c r="E582" s="813"/>
      <c r="F582" s="56"/>
    </row>
    <row r="583" spans="3:6" ht="15.75" customHeight="1">
      <c r="C583" s="58"/>
      <c r="D583" s="56"/>
      <c r="E583" s="813"/>
      <c r="F583" s="56"/>
    </row>
    <row r="584" spans="3:6" ht="15.75" customHeight="1">
      <c r="C584" s="58"/>
      <c r="D584" s="56"/>
      <c r="E584" s="813"/>
      <c r="F584" s="56"/>
    </row>
    <row r="585" spans="3:6" ht="15.75" customHeight="1">
      <c r="C585" s="58"/>
      <c r="D585" s="56"/>
      <c r="E585" s="813"/>
      <c r="F585" s="56"/>
    </row>
    <row r="586" spans="3:6" ht="15.75" customHeight="1">
      <c r="C586" s="58"/>
      <c r="D586" s="56"/>
      <c r="E586" s="813"/>
      <c r="F586" s="56"/>
    </row>
    <row r="587" spans="3:6" ht="15.75" customHeight="1">
      <c r="C587" s="58"/>
      <c r="D587" s="56"/>
      <c r="E587" s="813"/>
      <c r="F587" s="56"/>
    </row>
    <row r="588" spans="3:6" ht="15.75" customHeight="1">
      <c r="C588" s="58"/>
      <c r="D588" s="56"/>
      <c r="E588" s="813"/>
      <c r="F588" s="56"/>
    </row>
    <row r="589" spans="3:6" ht="15.75" customHeight="1">
      <c r="C589" s="58"/>
      <c r="D589" s="56"/>
      <c r="E589" s="813"/>
      <c r="F589" s="56"/>
    </row>
    <row r="590" spans="3:6" ht="15.75" customHeight="1">
      <c r="C590" s="58"/>
      <c r="D590" s="56"/>
      <c r="E590" s="813"/>
      <c r="F590" s="56"/>
    </row>
    <row r="591" spans="3:6" ht="15.75" customHeight="1">
      <c r="C591" s="58"/>
      <c r="D591" s="56"/>
      <c r="E591" s="813"/>
      <c r="F591" s="56"/>
    </row>
    <row r="592" spans="3:6" ht="15.75" customHeight="1">
      <c r="C592" s="58"/>
      <c r="D592" s="56"/>
      <c r="E592" s="813"/>
      <c r="F592" s="56"/>
    </row>
    <row r="593" spans="3:6" ht="15.75" customHeight="1">
      <c r="C593" s="58"/>
      <c r="D593" s="56"/>
      <c r="E593" s="813"/>
      <c r="F593" s="56"/>
    </row>
    <row r="594" spans="3:6" ht="15.75" customHeight="1">
      <c r="C594" s="58"/>
      <c r="D594" s="56"/>
      <c r="E594" s="813"/>
      <c r="F594" s="56"/>
    </row>
    <row r="595" spans="3:6" ht="15.75" customHeight="1">
      <c r="C595" s="58"/>
      <c r="D595" s="56"/>
      <c r="E595" s="813"/>
      <c r="F595" s="56"/>
    </row>
    <row r="596" spans="3:6" ht="15.75" customHeight="1">
      <c r="C596" s="58"/>
      <c r="D596" s="56"/>
      <c r="E596" s="813"/>
      <c r="F596" s="56"/>
    </row>
    <row r="597" spans="3:6" ht="15.75" customHeight="1">
      <c r="C597" s="58"/>
      <c r="D597" s="56"/>
      <c r="E597" s="813"/>
      <c r="F597" s="56"/>
    </row>
    <row r="598" spans="3:6" ht="15.75" customHeight="1">
      <c r="C598" s="58"/>
      <c r="D598" s="56"/>
      <c r="E598" s="813"/>
      <c r="F598" s="56"/>
    </row>
    <row r="599" spans="3:6" ht="15.75" customHeight="1">
      <c r="C599" s="58"/>
      <c r="D599" s="56"/>
      <c r="E599" s="813"/>
      <c r="F599" s="56"/>
    </row>
    <row r="600" spans="3:6" ht="15.75" customHeight="1">
      <c r="C600" s="58"/>
      <c r="D600" s="56"/>
      <c r="E600" s="813"/>
      <c r="F600" s="56"/>
    </row>
    <row r="601" spans="3:6" ht="15.75" customHeight="1">
      <c r="C601" s="58"/>
      <c r="D601" s="56"/>
      <c r="E601" s="813"/>
      <c r="F601" s="56"/>
    </row>
    <row r="602" spans="3:6" ht="15.75" customHeight="1">
      <c r="C602" s="58"/>
      <c r="D602" s="56"/>
      <c r="E602" s="813"/>
      <c r="F602" s="56"/>
    </row>
    <row r="603" spans="3:6" ht="15.75" customHeight="1">
      <c r="C603" s="58"/>
      <c r="D603" s="56"/>
      <c r="E603" s="813"/>
      <c r="F603" s="56"/>
    </row>
    <row r="604" spans="3:6" ht="15.75" customHeight="1">
      <c r="C604" s="58"/>
      <c r="D604" s="56"/>
      <c r="E604" s="813"/>
      <c r="F604" s="56"/>
    </row>
    <row r="605" spans="3:6" ht="15.75" customHeight="1">
      <c r="C605" s="58"/>
      <c r="D605" s="56"/>
      <c r="E605" s="813"/>
      <c r="F605" s="56"/>
    </row>
    <row r="606" spans="3:6" ht="15.75" customHeight="1">
      <c r="C606" s="58"/>
      <c r="D606" s="56"/>
      <c r="E606" s="813"/>
      <c r="F606" s="56"/>
    </row>
    <row r="607" spans="3:6" ht="15.75" customHeight="1">
      <c r="C607" s="58"/>
      <c r="D607" s="56"/>
      <c r="E607" s="813"/>
      <c r="F607" s="56"/>
    </row>
    <row r="608" spans="3:6" ht="15.75" customHeight="1">
      <c r="C608" s="58"/>
      <c r="D608" s="56"/>
      <c r="E608" s="813"/>
      <c r="F608" s="56"/>
    </row>
    <row r="609" spans="3:6" ht="15.75" customHeight="1">
      <c r="C609" s="58"/>
      <c r="D609" s="56"/>
      <c r="E609" s="813"/>
      <c r="F609" s="56"/>
    </row>
    <row r="610" spans="3:6" ht="15.75" customHeight="1">
      <c r="C610" s="58"/>
      <c r="D610" s="56"/>
      <c r="E610" s="813"/>
      <c r="F610" s="56"/>
    </row>
    <row r="611" spans="3:6" ht="15.75" customHeight="1">
      <c r="C611" s="58"/>
      <c r="D611" s="56"/>
      <c r="E611" s="813"/>
      <c r="F611" s="56"/>
    </row>
    <row r="612" spans="3:6" ht="15.75" customHeight="1">
      <c r="C612" s="58"/>
      <c r="D612" s="56"/>
      <c r="E612" s="813"/>
      <c r="F612" s="56"/>
    </row>
    <row r="613" spans="3:6" ht="15.75" customHeight="1">
      <c r="C613" s="58"/>
      <c r="D613" s="56"/>
      <c r="E613" s="813"/>
      <c r="F613" s="56"/>
    </row>
    <row r="614" spans="3:6" ht="15.75" customHeight="1">
      <c r="C614" s="58"/>
      <c r="D614" s="56"/>
      <c r="E614" s="813"/>
      <c r="F614" s="56"/>
    </row>
    <row r="615" spans="3:6" ht="15.75" customHeight="1">
      <c r="C615" s="58"/>
      <c r="D615" s="56"/>
      <c r="E615" s="813"/>
      <c r="F615" s="56"/>
    </row>
    <row r="616" spans="3:6" ht="15.75" customHeight="1">
      <c r="C616" s="58"/>
      <c r="D616" s="56"/>
      <c r="E616" s="813"/>
      <c r="F616" s="56"/>
    </row>
    <row r="617" spans="3:6" ht="15.75" customHeight="1">
      <c r="C617" s="58"/>
      <c r="D617" s="56"/>
      <c r="E617" s="813"/>
      <c r="F617" s="56"/>
    </row>
    <row r="618" spans="3:6" ht="15.75" customHeight="1">
      <c r="C618" s="58"/>
      <c r="D618" s="56"/>
      <c r="E618" s="813"/>
      <c r="F618" s="56"/>
    </row>
    <row r="619" spans="3:6" ht="15.75" customHeight="1">
      <c r="C619" s="58"/>
      <c r="D619" s="56"/>
      <c r="E619" s="813"/>
      <c r="F619" s="56"/>
    </row>
    <row r="620" spans="3:6" ht="15.75" customHeight="1">
      <c r="C620" s="58"/>
      <c r="D620" s="56"/>
      <c r="E620" s="813"/>
      <c r="F620" s="56"/>
    </row>
    <row r="621" spans="3:6" ht="15.75" customHeight="1">
      <c r="C621" s="58"/>
      <c r="D621" s="56"/>
      <c r="E621" s="813"/>
      <c r="F621" s="56"/>
    </row>
    <row r="622" spans="3:6" ht="15.75" customHeight="1">
      <c r="C622" s="58"/>
      <c r="D622" s="56"/>
      <c r="E622" s="813"/>
      <c r="F622" s="56"/>
    </row>
    <row r="623" spans="3:6" ht="15.75" customHeight="1">
      <c r="C623" s="58"/>
      <c r="D623" s="56"/>
      <c r="E623" s="813"/>
      <c r="F623" s="56"/>
    </row>
    <row r="624" spans="3:6" ht="15.75" customHeight="1">
      <c r="C624" s="58"/>
      <c r="D624" s="56"/>
      <c r="E624" s="813"/>
      <c r="F624" s="56"/>
    </row>
    <row r="625" spans="3:6" ht="15.75" customHeight="1">
      <c r="C625" s="58"/>
      <c r="D625" s="56"/>
      <c r="E625" s="813"/>
      <c r="F625" s="56"/>
    </row>
    <row r="626" spans="3:6" ht="15.75" customHeight="1">
      <c r="C626" s="58"/>
      <c r="D626" s="56"/>
      <c r="E626" s="813"/>
      <c r="F626" s="56"/>
    </row>
    <row r="627" spans="3:6" ht="15.75" customHeight="1">
      <c r="C627" s="58"/>
      <c r="D627" s="56"/>
      <c r="E627" s="813"/>
      <c r="F627" s="56"/>
    </row>
    <row r="628" spans="3:6" ht="15.75" customHeight="1">
      <c r="C628" s="58"/>
      <c r="D628" s="56"/>
      <c r="E628" s="813"/>
      <c r="F628" s="56"/>
    </row>
    <row r="629" spans="3:6" ht="15.75" customHeight="1">
      <c r="C629" s="58"/>
      <c r="D629" s="56"/>
      <c r="E629" s="813"/>
      <c r="F629" s="56"/>
    </row>
    <row r="630" spans="3:6" ht="15.75" customHeight="1">
      <c r="C630" s="58"/>
      <c r="D630" s="56"/>
      <c r="E630" s="813"/>
      <c r="F630" s="56"/>
    </row>
    <row r="631" spans="3:6" ht="15.75" customHeight="1">
      <c r="C631" s="58"/>
      <c r="D631" s="56"/>
      <c r="E631" s="813"/>
      <c r="F631" s="56"/>
    </row>
    <row r="632" spans="3:6" ht="15.75" customHeight="1">
      <c r="C632" s="58"/>
      <c r="D632" s="56"/>
      <c r="E632" s="813"/>
      <c r="F632" s="56"/>
    </row>
    <row r="633" spans="3:6" ht="15.75" customHeight="1">
      <c r="C633" s="58"/>
      <c r="D633" s="56"/>
      <c r="E633" s="813"/>
      <c r="F633" s="56"/>
    </row>
    <row r="634" spans="3:6" ht="15.75" customHeight="1">
      <c r="C634" s="58"/>
      <c r="D634" s="56"/>
      <c r="E634" s="813"/>
      <c r="F634" s="56"/>
    </row>
    <row r="635" spans="3:6" ht="15.75" customHeight="1">
      <c r="C635" s="58"/>
      <c r="D635" s="56"/>
      <c r="E635" s="813"/>
      <c r="F635" s="56"/>
    </row>
    <row r="636" spans="3:6" ht="15.75" customHeight="1">
      <c r="C636" s="58"/>
      <c r="D636" s="56"/>
      <c r="E636" s="813"/>
      <c r="F636" s="56"/>
    </row>
    <row r="637" spans="3:6" ht="15.75" customHeight="1">
      <c r="C637" s="58"/>
      <c r="D637" s="56"/>
      <c r="E637" s="813"/>
      <c r="F637" s="56"/>
    </row>
    <row r="638" spans="3:6" ht="15.75" customHeight="1">
      <c r="C638" s="58"/>
      <c r="D638" s="56"/>
      <c r="E638" s="813"/>
      <c r="F638" s="56"/>
    </row>
    <row r="639" spans="3:6" ht="15.75" customHeight="1">
      <c r="C639" s="58"/>
      <c r="D639" s="56"/>
      <c r="E639" s="813"/>
      <c r="F639" s="56"/>
    </row>
    <row r="640" spans="3:6" ht="15.75" customHeight="1">
      <c r="C640" s="58"/>
      <c r="D640" s="56"/>
      <c r="E640" s="813"/>
      <c r="F640" s="56"/>
    </row>
    <row r="641" spans="3:6" ht="15.75" customHeight="1">
      <c r="C641" s="58"/>
      <c r="D641" s="56"/>
      <c r="E641" s="813"/>
      <c r="F641" s="56"/>
    </row>
    <row r="642" spans="3:6" ht="15.75" customHeight="1">
      <c r="C642" s="58"/>
      <c r="D642" s="56"/>
      <c r="E642" s="813"/>
      <c r="F642" s="56"/>
    </row>
    <row r="643" spans="3:6" ht="15.75" customHeight="1">
      <c r="C643" s="58"/>
      <c r="D643" s="56"/>
      <c r="E643" s="813"/>
      <c r="F643" s="56"/>
    </row>
    <row r="644" spans="3:6" ht="15.75" customHeight="1">
      <c r="C644" s="58"/>
      <c r="D644" s="56"/>
      <c r="E644" s="813"/>
      <c r="F644" s="56"/>
    </row>
    <row r="645" spans="3:6" ht="15.75" customHeight="1">
      <c r="C645" s="58"/>
      <c r="D645" s="56"/>
      <c r="E645" s="813"/>
      <c r="F645" s="56"/>
    </row>
    <row r="646" spans="3:6" ht="15.75" customHeight="1">
      <c r="C646" s="58"/>
      <c r="D646" s="56"/>
      <c r="E646" s="813"/>
      <c r="F646" s="56"/>
    </row>
    <row r="647" spans="3:6" ht="15.75" customHeight="1">
      <c r="C647" s="58"/>
      <c r="D647" s="56"/>
      <c r="E647" s="813"/>
      <c r="F647" s="56"/>
    </row>
    <row r="648" spans="3:6" ht="15.75" customHeight="1">
      <c r="C648" s="58"/>
      <c r="D648" s="56"/>
      <c r="E648" s="813"/>
      <c r="F648" s="56"/>
    </row>
    <row r="649" spans="3:6" ht="15.75" customHeight="1">
      <c r="C649" s="58"/>
      <c r="D649" s="56"/>
      <c r="E649" s="813"/>
      <c r="F649" s="56"/>
    </row>
    <row r="650" spans="3:6" ht="15.75" customHeight="1">
      <c r="C650" s="58"/>
      <c r="D650" s="56"/>
      <c r="E650" s="813"/>
      <c r="F650" s="56"/>
    </row>
    <row r="651" spans="3:6" ht="15.75" customHeight="1">
      <c r="C651" s="58"/>
      <c r="D651" s="56"/>
      <c r="E651" s="813"/>
      <c r="F651" s="56"/>
    </row>
    <row r="652" spans="3:6" ht="15.75" customHeight="1">
      <c r="C652" s="58"/>
      <c r="D652" s="56"/>
      <c r="E652" s="813"/>
      <c r="F652" s="56"/>
    </row>
    <row r="653" spans="3:6" ht="15.75" customHeight="1">
      <c r="C653" s="58"/>
      <c r="D653" s="56"/>
      <c r="E653" s="813"/>
      <c r="F653" s="56"/>
    </row>
    <row r="654" spans="3:6" ht="15.75" customHeight="1">
      <c r="C654" s="58"/>
      <c r="D654" s="56"/>
      <c r="E654" s="813"/>
      <c r="F654" s="56"/>
    </row>
    <row r="655" spans="3:6" ht="15.75" customHeight="1">
      <c r="C655" s="58"/>
      <c r="D655" s="56"/>
      <c r="E655" s="813"/>
      <c r="F655" s="56"/>
    </row>
    <row r="656" spans="3:6" ht="15.75" customHeight="1">
      <c r="C656" s="58"/>
      <c r="D656" s="56"/>
      <c r="E656" s="813"/>
      <c r="F656" s="56"/>
    </row>
    <row r="657" spans="3:6" ht="15.75" customHeight="1">
      <c r="C657" s="58"/>
      <c r="D657" s="56"/>
      <c r="E657" s="813"/>
      <c r="F657" s="56"/>
    </row>
    <row r="658" spans="3:6" ht="15.75" customHeight="1">
      <c r="C658" s="58"/>
      <c r="D658" s="56"/>
      <c r="E658" s="813"/>
      <c r="F658" s="56"/>
    </row>
    <row r="659" spans="3:6" ht="15.75" customHeight="1">
      <c r="C659" s="58"/>
      <c r="D659" s="56"/>
      <c r="E659" s="813"/>
      <c r="F659" s="56"/>
    </row>
    <row r="660" spans="3:6" ht="15.75" customHeight="1">
      <c r="C660" s="58"/>
      <c r="D660" s="56"/>
      <c r="E660" s="813"/>
      <c r="F660" s="56"/>
    </row>
    <row r="661" spans="3:6" ht="15.75" customHeight="1">
      <c r="C661" s="58"/>
      <c r="D661" s="56"/>
      <c r="E661" s="813"/>
      <c r="F661" s="56"/>
    </row>
    <row r="662" spans="3:6" ht="15.75" customHeight="1">
      <c r="C662" s="58"/>
      <c r="D662" s="56"/>
      <c r="E662" s="813"/>
      <c r="F662" s="56"/>
    </row>
    <row r="663" spans="3:6" ht="15.75" customHeight="1">
      <c r="C663" s="58"/>
      <c r="D663" s="56"/>
      <c r="E663" s="813"/>
      <c r="F663" s="56"/>
    </row>
    <row r="664" spans="3:6" ht="15.75" customHeight="1">
      <c r="C664" s="58"/>
      <c r="D664" s="56"/>
      <c r="E664" s="813"/>
      <c r="F664" s="56"/>
    </row>
    <row r="665" spans="3:6" ht="15.75" customHeight="1">
      <c r="C665" s="58"/>
      <c r="D665" s="56"/>
      <c r="E665" s="813"/>
      <c r="F665" s="56"/>
    </row>
    <row r="666" spans="3:6" ht="15.75" customHeight="1">
      <c r="C666" s="58"/>
      <c r="D666" s="56"/>
      <c r="E666" s="813"/>
      <c r="F666" s="56"/>
    </row>
    <row r="667" spans="3:6" ht="15.75" customHeight="1">
      <c r="C667" s="58"/>
      <c r="D667" s="56"/>
      <c r="E667" s="813"/>
      <c r="F667" s="56"/>
    </row>
    <row r="668" spans="3:6" ht="15.75" customHeight="1">
      <c r="C668" s="58"/>
      <c r="D668" s="56"/>
      <c r="E668" s="813"/>
      <c r="F668" s="56"/>
    </row>
    <row r="669" spans="3:6" ht="15.75" customHeight="1">
      <c r="C669" s="58"/>
      <c r="D669" s="56"/>
      <c r="E669" s="813"/>
      <c r="F669" s="56"/>
    </row>
    <row r="670" spans="3:6" ht="15.75" customHeight="1">
      <c r="C670" s="58"/>
      <c r="D670" s="56"/>
      <c r="E670" s="813"/>
      <c r="F670" s="56"/>
    </row>
    <row r="671" spans="3:6" ht="15.75" customHeight="1">
      <c r="C671" s="58"/>
      <c r="D671" s="56"/>
      <c r="E671" s="813"/>
      <c r="F671" s="56"/>
    </row>
    <row r="672" spans="3:6" ht="15.75" customHeight="1">
      <c r="C672" s="58"/>
      <c r="D672" s="56"/>
      <c r="E672" s="813"/>
      <c r="F672" s="56"/>
    </row>
    <row r="673" spans="3:6" ht="15.75" customHeight="1">
      <c r="C673" s="58"/>
      <c r="D673" s="56"/>
      <c r="E673" s="813"/>
      <c r="F673" s="56"/>
    </row>
    <row r="674" spans="3:6" ht="15.75" customHeight="1">
      <c r="C674" s="58"/>
      <c r="D674" s="56"/>
      <c r="E674" s="813"/>
      <c r="F674" s="56"/>
    </row>
    <row r="675" spans="3:6" ht="15.75" customHeight="1">
      <c r="C675" s="58"/>
      <c r="D675" s="56"/>
      <c r="E675" s="813"/>
      <c r="F675" s="56"/>
    </row>
    <row r="676" spans="3:6" ht="15.75" customHeight="1">
      <c r="C676" s="58"/>
      <c r="D676" s="56"/>
      <c r="E676" s="813"/>
      <c r="F676" s="56"/>
    </row>
    <row r="677" spans="3:6" ht="15.75" customHeight="1">
      <c r="C677" s="58"/>
      <c r="D677" s="56"/>
      <c r="E677" s="813"/>
      <c r="F677" s="56"/>
    </row>
    <row r="678" spans="3:6" ht="15.75" customHeight="1">
      <c r="C678" s="58"/>
      <c r="D678" s="56"/>
      <c r="E678" s="813"/>
      <c r="F678" s="56"/>
    </row>
    <row r="679" spans="3:6" ht="15.75" customHeight="1">
      <c r="C679" s="58"/>
      <c r="D679" s="56"/>
      <c r="E679" s="813"/>
      <c r="F679" s="56"/>
    </row>
    <row r="680" spans="3:6" ht="15.75" customHeight="1">
      <c r="C680" s="58"/>
      <c r="D680" s="56"/>
      <c r="E680" s="813"/>
      <c r="F680" s="56"/>
    </row>
    <row r="681" spans="3:6" ht="15.75" customHeight="1">
      <c r="C681" s="58"/>
      <c r="D681" s="56"/>
      <c r="E681" s="813"/>
      <c r="F681" s="56"/>
    </row>
    <row r="682" spans="3:6" ht="15.75" customHeight="1">
      <c r="C682" s="58"/>
      <c r="D682" s="56"/>
      <c r="E682" s="813"/>
      <c r="F682" s="56"/>
    </row>
    <row r="683" spans="3:6" ht="15.75" customHeight="1">
      <c r="C683" s="58"/>
      <c r="D683" s="56"/>
      <c r="E683" s="813"/>
      <c r="F683" s="56"/>
    </row>
    <row r="684" spans="3:6" ht="15.75" customHeight="1">
      <c r="C684" s="58"/>
      <c r="D684" s="56"/>
      <c r="E684" s="813"/>
      <c r="F684" s="56"/>
    </row>
    <row r="685" spans="3:6" ht="15.75" customHeight="1">
      <c r="C685" s="58"/>
      <c r="D685" s="56"/>
      <c r="E685" s="813"/>
      <c r="F685" s="56"/>
    </row>
    <row r="686" spans="3:6" ht="15.75" customHeight="1">
      <c r="C686" s="58"/>
      <c r="D686" s="56"/>
      <c r="E686" s="813"/>
      <c r="F686" s="56"/>
    </row>
    <row r="687" spans="3:6" ht="15.75" customHeight="1">
      <c r="C687" s="58"/>
      <c r="D687" s="56"/>
      <c r="E687" s="813"/>
      <c r="F687" s="56"/>
    </row>
    <row r="688" spans="3:6" ht="15.75" customHeight="1">
      <c r="C688" s="58"/>
      <c r="D688" s="56"/>
      <c r="E688" s="813"/>
      <c r="F688" s="56"/>
    </row>
    <row r="689" spans="3:6" ht="15.75" customHeight="1">
      <c r="C689" s="58"/>
      <c r="D689" s="56"/>
      <c r="E689" s="813"/>
      <c r="F689" s="56"/>
    </row>
    <row r="690" spans="3:6" ht="15.75" customHeight="1">
      <c r="C690" s="58"/>
      <c r="D690" s="56"/>
      <c r="E690" s="813"/>
      <c r="F690" s="56"/>
    </row>
    <row r="691" spans="3:6" ht="15.75" customHeight="1">
      <c r="C691" s="58"/>
      <c r="D691" s="56"/>
      <c r="E691" s="813"/>
      <c r="F691" s="56"/>
    </row>
    <row r="692" spans="3:6" ht="15.75" customHeight="1">
      <c r="C692" s="58"/>
      <c r="D692" s="56"/>
      <c r="E692" s="813"/>
      <c r="F692" s="56"/>
    </row>
    <row r="693" spans="3:6" ht="15.75" customHeight="1">
      <c r="C693" s="58"/>
      <c r="D693" s="56"/>
      <c r="E693" s="813"/>
      <c r="F693" s="56"/>
    </row>
    <row r="694" spans="3:6" ht="15.75" customHeight="1">
      <c r="C694" s="58"/>
      <c r="D694" s="56"/>
      <c r="E694" s="813"/>
      <c r="F694" s="56"/>
    </row>
    <row r="695" spans="3:6" ht="15.75" customHeight="1">
      <c r="C695" s="58"/>
      <c r="D695" s="56"/>
      <c r="E695" s="813"/>
      <c r="F695" s="56"/>
    </row>
    <row r="696" spans="3:6" ht="15.75" customHeight="1">
      <c r="C696" s="58"/>
      <c r="D696" s="56"/>
      <c r="E696" s="813"/>
      <c r="F696" s="56"/>
    </row>
    <row r="697" spans="3:6" ht="15.75" customHeight="1">
      <c r="C697" s="58"/>
      <c r="D697" s="56"/>
      <c r="E697" s="813"/>
      <c r="F697" s="56"/>
    </row>
    <row r="698" spans="3:6" ht="15.75" customHeight="1">
      <c r="C698" s="58"/>
      <c r="D698" s="56"/>
      <c r="E698" s="813"/>
      <c r="F698" s="56"/>
    </row>
    <row r="699" spans="3:6" ht="15.75" customHeight="1">
      <c r="C699" s="58"/>
      <c r="D699" s="56"/>
      <c r="E699" s="813"/>
      <c r="F699" s="56"/>
    </row>
    <row r="700" spans="3:6" ht="15.75" customHeight="1">
      <c r="C700" s="58"/>
      <c r="D700" s="56"/>
      <c r="E700" s="813"/>
      <c r="F700" s="56"/>
    </row>
    <row r="701" spans="3:6" ht="15.75" customHeight="1">
      <c r="C701" s="58"/>
      <c r="D701" s="56"/>
      <c r="E701" s="813"/>
      <c r="F701" s="56"/>
    </row>
    <row r="702" spans="3:6" ht="15.75" customHeight="1">
      <c r="C702" s="58"/>
      <c r="D702" s="56"/>
      <c r="E702" s="813"/>
      <c r="F702" s="56"/>
    </row>
    <row r="703" spans="3:6" ht="15.75" customHeight="1">
      <c r="C703" s="58"/>
      <c r="D703" s="56"/>
      <c r="E703" s="813"/>
      <c r="F703" s="56"/>
    </row>
    <row r="704" spans="3:6" ht="15.75" customHeight="1">
      <c r="C704" s="58"/>
      <c r="D704" s="56"/>
      <c r="E704" s="813"/>
      <c r="F704" s="56"/>
    </row>
    <row r="705" spans="3:6" ht="15.75" customHeight="1">
      <c r="C705" s="58"/>
      <c r="D705" s="56"/>
      <c r="E705" s="813"/>
      <c r="F705" s="56"/>
    </row>
    <row r="706" spans="3:6" ht="15.75" customHeight="1">
      <c r="C706" s="58"/>
      <c r="D706" s="56"/>
      <c r="E706" s="813"/>
      <c r="F706" s="56"/>
    </row>
    <row r="707" spans="3:6" ht="15.75" customHeight="1">
      <c r="C707" s="58"/>
      <c r="D707" s="56"/>
      <c r="E707" s="813"/>
      <c r="F707" s="56"/>
    </row>
    <row r="708" spans="3:6" ht="15.75" customHeight="1">
      <c r="C708" s="58"/>
      <c r="D708" s="56"/>
      <c r="E708" s="813"/>
      <c r="F708" s="56"/>
    </row>
    <row r="709" spans="3:6" ht="15.75" customHeight="1">
      <c r="C709" s="58"/>
      <c r="D709" s="56"/>
      <c r="E709" s="813"/>
      <c r="F709" s="56"/>
    </row>
    <row r="710" spans="3:6" ht="15.75" customHeight="1">
      <c r="C710" s="58"/>
      <c r="D710" s="56"/>
      <c r="E710" s="813"/>
      <c r="F710" s="56"/>
    </row>
    <row r="711" spans="3:6" ht="15.75" customHeight="1">
      <c r="C711" s="58"/>
      <c r="D711" s="56"/>
      <c r="E711" s="813"/>
      <c r="F711" s="56"/>
    </row>
    <row r="712" spans="3:6" ht="15.75" customHeight="1">
      <c r="C712" s="58"/>
      <c r="D712" s="56"/>
      <c r="E712" s="813"/>
      <c r="F712" s="56"/>
    </row>
    <row r="713" spans="3:6" ht="15.75" customHeight="1">
      <c r="C713" s="58"/>
      <c r="D713" s="56"/>
      <c r="E713" s="813"/>
      <c r="F713" s="56"/>
    </row>
    <row r="714" spans="3:6" ht="15.75" customHeight="1">
      <c r="C714" s="58"/>
      <c r="D714" s="56"/>
      <c r="E714" s="813"/>
      <c r="F714" s="56"/>
    </row>
    <row r="715" spans="3:6" ht="15.75" customHeight="1">
      <c r="C715" s="58"/>
      <c r="D715" s="56"/>
      <c r="E715" s="813"/>
      <c r="F715" s="56"/>
    </row>
    <row r="716" spans="3:6" ht="15.75" customHeight="1">
      <c r="C716" s="58"/>
      <c r="D716" s="56"/>
      <c r="E716" s="813"/>
      <c r="F716" s="56"/>
    </row>
    <row r="717" spans="3:6" ht="15.75" customHeight="1">
      <c r="C717" s="58"/>
      <c r="D717" s="56"/>
      <c r="E717" s="813"/>
      <c r="F717" s="56"/>
    </row>
    <row r="718" spans="3:6" ht="15.75" customHeight="1">
      <c r="C718" s="58"/>
      <c r="D718" s="56"/>
      <c r="E718" s="813"/>
      <c r="F718" s="56"/>
    </row>
    <row r="719" spans="3:6" ht="15.75" customHeight="1">
      <c r="C719" s="58"/>
      <c r="D719" s="56"/>
      <c r="E719" s="813"/>
      <c r="F719" s="56"/>
    </row>
    <row r="720" spans="3:6" ht="15.75" customHeight="1">
      <c r="C720" s="58"/>
      <c r="D720" s="56"/>
      <c r="E720" s="813"/>
      <c r="F720" s="56"/>
    </row>
    <row r="721" spans="3:6" ht="15.75" customHeight="1">
      <c r="C721" s="58"/>
      <c r="D721" s="56"/>
      <c r="E721" s="813"/>
      <c r="F721" s="56"/>
    </row>
    <row r="722" spans="3:6" ht="15.75" customHeight="1">
      <c r="C722" s="58"/>
      <c r="D722" s="56"/>
      <c r="E722" s="813"/>
      <c r="F722" s="56"/>
    </row>
    <row r="723" spans="3:6" ht="15.75" customHeight="1">
      <c r="C723" s="58"/>
      <c r="D723" s="56"/>
      <c r="E723" s="813"/>
      <c r="F723" s="56"/>
    </row>
    <row r="724" spans="3:6" ht="15.75" customHeight="1">
      <c r="C724" s="58"/>
      <c r="D724" s="56"/>
      <c r="E724" s="813"/>
      <c r="F724" s="56"/>
    </row>
    <row r="725" spans="3:6" ht="15.75" customHeight="1">
      <c r="C725" s="58"/>
      <c r="D725" s="56"/>
      <c r="E725" s="813"/>
      <c r="F725" s="56"/>
    </row>
    <row r="726" spans="3:6" ht="15.75" customHeight="1">
      <c r="C726" s="58"/>
      <c r="D726" s="56"/>
      <c r="E726" s="813"/>
      <c r="F726" s="56"/>
    </row>
    <row r="727" spans="3:6" ht="15.75" customHeight="1">
      <c r="C727" s="58"/>
      <c r="D727" s="56"/>
      <c r="E727" s="813"/>
      <c r="F727" s="56"/>
    </row>
    <row r="728" spans="3:6" ht="15.75" customHeight="1">
      <c r="C728" s="58"/>
      <c r="D728" s="56"/>
      <c r="E728" s="813"/>
      <c r="F728" s="56"/>
    </row>
    <row r="729" spans="3:6" ht="15.75" customHeight="1">
      <c r="C729" s="58"/>
      <c r="D729" s="56"/>
      <c r="E729" s="813"/>
      <c r="F729" s="56"/>
    </row>
    <row r="730" spans="3:6" ht="15.75" customHeight="1">
      <c r="C730" s="58"/>
      <c r="D730" s="56"/>
      <c r="E730" s="813"/>
      <c r="F730" s="56"/>
    </row>
    <row r="731" spans="3:6" ht="15.75" customHeight="1">
      <c r="C731" s="58"/>
      <c r="D731" s="56"/>
      <c r="E731" s="813"/>
      <c r="F731" s="56"/>
    </row>
    <row r="732" spans="3:6" ht="15.75" customHeight="1">
      <c r="C732" s="58"/>
      <c r="D732" s="56"/>
      <c r="E732" s="813"/>
      <c r="F732" s="56"/>
    </row>
    <row r="733" spans="3:6" ht="15.75" customHeight="1">
      <c r="C733" s="58"/>
      <c r="D733" s="56"/>
      <c r="E733" s="813"/>
      <c r="F733" s="56"/>
    </row>
    <row r="734" spans="3:6" ht="15.75" customHeight="1">
      <c r="C734" s="58"/>
      <c r="D734" s="56"/>
      <c r="E734" s="813"/>
      <c r="F734" s="56"/>
    </row>
    <row r="735" spans="3:6" ht="15.75" customHeight="1">
      <c r="C735" s="58"/>
      <c r="D735" s="56"/>
      <c r="E735" s="813"/>
      <c r="F735" s="56"/>
    </row>
    <row r="736" spans="3:6" ht="15.75" customHeight="1">
      <c r="C736" s="58"/>
      <c r="D736" s="56"/>
      <c r="E736" s="813"/>
      <c r="F736" s="56"/>
    </row>
    <row r="737" spans="3:6" ht="15.75" customHeight="1">
      <c r="C737" s="58"/>
      <c r="D737" s="56"/>
      <c r="E737" s="813"/>
      <c r="F737" s="56"/>
    </row>
    <row r="738" spans="3:6" ht="15.75" customHeight="1">
      <c r="C738" s="58"/>
      <c r="D738" s="56"/>
      <c r="E738" s="813"/>
      <c r="F738" s="56"/>
    </row>
    <row r="739" spans="3:6" ht="15.75" customHeight="1">
      <c r="C739" s="58"/>
      <c r="D739" s="56"/>
      <c r="E739" s="813"/>
      <c r="F739" s="56"/>
    </row>
    <row r="740" spans="3:6" ht="15.75" customHeight="1">
      <c r="C740" s="58"/>
      <c r="D740" s="56"/>
      <c r="E740" s="813"/>
      <c r="F740" s="56"/>
    </row>
    <row r="741" spans="3:6" ht="15.75" customHeight="1">
      <c r="C741" s="58"/>
      <c r="D741" s="56"/>
      <c r="E741" s="813"/>
      <c r="F741" s="56"/>
    </row>
    <row r="742" spans="3:6" ht="15.75" customHeight="1">
      <c r="C742" s="58"/>
      <c r="D742" s="56"/>
      <c r="E742" s="813"/>
      <c r="F742" s="56"/>
    </row>
    <row r="743" spans="3:6" ht="15.75" customHeight="1">
      <c r="C743" s="58"/>
      <c r="D743" s="56"/>
      <c r="E743" s="813"/>
      <c r="F743" s="56"/>
    </row>
    <row r="744" spans="3:6" ht="15.75" customHeight="1">
      <c r="C744" s="58"/>
      <c r="D744" s="56"/>
      <c r="E744" s="813"/>
      <c r="F744" s="56"/>
    </row>
    <row r="745" spans="3:6" ht="15.75" customHeight="1">
      <c r="C745" s="58"/>
      <c r="D745" s="56"/>
      <c r="E745" s="813"/>
      <c r="F745" s="56"/>
    </row>
    <row r="746" spans="3:6" ht="15.75" customHeight="1">
      <c r="C746" s="58"/>
      <c r="D746" s="56"/>
      <c r="E746" s="813"/>
      <c r="F746" s="56"/>
    </row>
    <row r="747" spans="3:6" ht="15.75" customHeight="1">
      <c r="C747" s="58"/>
      <c r="D747" s="56"/>
      <c r="E747" s="813"/>
      <c r="F747" s="56"/>
    </row>
    <row r="748" spans="3:6" ht="15.75" customHeight="1">
      <c r="C748" s="58"/>
      <c r="D748" s="56"/>
      <c r="E748" s="813"/>
      <c r="F748" s="56"/>
    </row>
    <row r="749" spans="3:6" ht="15.75" customHeight="1">
      <c r="C749" s="58"/>
      <c r="D749" s="56"/>
      <c r="E749" s="813"/>
      <c r="F749" s="56"/>
    </row>
    <row r="750" spans="3:6" ht="15.75" customHeight="1">
      <c r="C750" s="58"/>
      <c r="D750" s="56"/>
      <c r="E750" s="813"/>
      <c r="F750" s="56"/>
    </row>
    <row r="751" spans="3:6" ht="15.75" customHeight="1">
      <c r="C751" s="58"/>
      <c r="D751" s="56"/>
      <c r="E751" s="813"/>
      <c r="F751" s="56"/>
    </row>
    <row r="752" spans="3:6" ht="15.75" customHeight="1">
      <c r="C752" s="58"/>
      <c r="D752" s="56"/>
      <c r="E752" s="813"/>
      <c r="F752" s="56"/>
    </row>
    <row r="753" spans="3:6" ht="15.75" customHeight="1">
      <c r="C753" s="58"/>
      <c r="D753" s="56"/>
      <c r="E753" s="813"/>
      <c r="F753" s="56"/>
    </row>
    <row r="754" spans="3:6" ht="15.75" customHeight="1">
      <c r="C754" s="58"/>
      <c r="D754" s="56"/>
      <c r="E754" s="813"/>
      <c r="F754" s="56"/>
    </row>
    <row r="755" spans="3:6" ht="15.75" customHeight="1">
      <c r="C755" s="58"/>
      <c r="D755" s="56"/>
      <c r="E755" s="813"/>
      <c r="F755" s="56"/>
    </row>
    <row r="756" spans="3:6" ht="15.75" customHeight="1">
      <c r="C756" s="58"/>
      <c r="D756" s="56"/>
      <c r="E756" s="813"/>
      <c r="F756" s="56"/>
    </row>
    <row r="757" spans="3:6" ht="15.75" customHeight="1">
      <c r="C757" s="58"/>
      <c r="D757" s="56"/>
      <c r="E757" s="813"/>
      <c r="F757" s="56"/>
    </row>
    <row r="758" spans="3:6" ht="15.75" customHeight="1">
      <c r="C758" s="58"/>
      <c r="D758" s="56"/>
      <c r="E758" s="813"/>
      <c r="F758" s="56"/>
    </row>
    <row r="759" spans="3:6" ht="15.75" customHeight="1">
      <c r="C759" s="58"/>
      <c r="D759" s="56"/>
      <c r="E759" s="813"/>
      <c r="F759" s="56"/>
    </row>
    <row r="760" spans="3:6" ht="15.75" customHeight="1">
      <c r="C760" s="58"/>
      <c r="D760" s="56"/>
      <c r="E760" s="813"/>
      <c r="F760" s="56"/>
    </row>
    <row r="761" spans="3:6" ht="15.75" customHeight="1">
      <c r="C761" s="58"/>
      <c r="D761" s="56"/>
      <c r="E761" s="813"/>
      <c r="F761" s="56"/>
    </row>
    <row r="762" spans="3:6" ht="15.75" customHeight="1">
      <c r="C762" s="58"/>
      <c r="D762" s="56"/>
      <c r="E762" s="813"/>
      <c r="F762" s="56"/>
    </row>
    <row r="763" spans="3:6" ht="15.75" customHeight="1">
      <c r="C763" s="58"/>
      <c r="D763" s="56"/>
      <c r="E763" s="813"/>
      <c r="F763" s="56"/>
    </row>
    <row r="764" spans="3:6" ht="15.75" customHeight="1">
      <c r="C764" s="58"/>
      <c r="D764" s="56"/>
      <c r="E764" s="813"/>
      <c r="F764" s="56"/>
    </row>
    <row r="765" spans="3:6" ht="15.75" customHeight="1">
      <c r="C765" s="58"/>
      <c r="D765" s="56"/>
      <c r="E765" s="813"/>
      <c r="F765" s="56"/>
    </row>
    <row r="766" spans="3:6" ht="15.75" customHeight="1">
      <c r="C766" s="58"/>
      <c r="D766" s="56"/>
      <c r="E766" s="813"/>
      <c r="F766" s="56"/>
    </row>
    <row r="767" spans="3:6" ht="15.75" customHeight="1">
      <c r="C767" s="58"/>
      <c r="D767" s="56"/>
      <c r="E767" s="813"/>
      <c r="F767" s="56"/>
    </row>
    <row r="768" spans="3:6" ht="15.75" customHeight="1">
      <c r="C768" s="58"/>
      <c r="D768" s="56"/>
      <c r="E768" s="813"/>
      <c r="F768" s="56"/>
    </row>
    <row r="769" spans="3:6" ht="15.75" customHeight="1">
      <c r="C769" s="58"/>
      <c r="D769" s="56"/>
      <c r="E769" s="813"/>
      <c r="F769" s="56"/>
    </row>
    <row r="770" spans="3:6" ht="15.75" customHeight="1">
      <c r="C770" s="58"/>
      <c r="D770" s="56"/>
      <c r="E770" s="813"/>
      <c r="F770" s="56"/>
    </row>
    <row r="771" spans="3:6" ht="15.75" customHeight="1">
      <c r="C771" s="58"/>
      <c r="D771" s="56"/>
      <c r="E771" s="813"/>
      <c r="F771" s="56"/>
    </row>
    <row r="772" spans="3:6" ht="15.75" customHeight="1">
      <c r="C772" s="58"/>
      <c r="D772" s="56"/>
      <c r="E772" s="813"/>
      <c r="F772" s="56"/>
    </row>
    <row r="773" spans="3:6" ht="15.75" customHeight="1">
      <c r="C773" s="58"/>
      <c r="D773" s="56"/>
      <c r="E773" s="813"/>
      <c r="F773" s="56"/>
    </row>
    <row r="774" spans="3:6" ht="15.75" customHeight="1">
      <c r="C774" s="58"/>
      <c r="D774" s="56"/>
      <c r="E774" s="813"/>
      <c r="F774" s="56"/>
    </row>
    <row r="775" spans="3:6" ht="15.75" customHeight="1">
      <c r="C775" s="58"/>
      <c r="D775" s="56"/>
      <c r="E775" s="813"/>
      <c r="F775" s="56"/>
    </row>
    <row r="776" spans="3:6" ht="15.75" customHeight="1">
      <c r="C776" s="58"/>
      <c r="D776" s="56"/>
      <c r="E776" s="813"/>
      <c r="F776" s="56"/>
    </row>
    <row r="777" spans="3:6" ht="15.75" customHeight="1">
      <c r="C777" s="58"/>
      <c r="D777" s="56"/>
      <c r="E777" s="813"/>
      <c r="F777" s="56"/>
    </row>
    <row r="778" spans="3:6" ht="15.75" customHeight="1">
      <c r="C778" s="58"/>
      <c r="D778" s="56"/>
      <c r="E778" s="813"/>
      <c r="F778" s="56"/>
    </row>
    <row r="779" spans="3:6" ht="15.75" customHeight="1">
      <c r="C779" s="58"/>
      <c r="D779" s="56"/>
      <c r="E779" s="813"/>
      <c r="F779" s="56"/>
    </row>
    <row r="780" spans="3:6" ht="15.75" customHeight="1">
      <c r="C780" s="58"/>
      <c r="D780" s="56"/>
      <c r="E780" s="813"/>
      <c r="F780" s="56"/>
    </row>
    <row r="781" spans="3:6" ht="15.75" customHeight="1">
      <c r="C781" s="58"/>
      <c r="D781" s="56"/>
      <c r="E781" s="813"/>
      <c r="F781" s="56"/>
    </row>
    <row r="782" spans="3:6" ht="15.75" customHeight="1">
      <c r="C782" s="58"/>
      <c r="D782" s="56"/>
      <c r="E782" s="813"/>
      <c r="F782" s="56"/>
    </row>
    <row r="783" spans="3:6" ht="15.75" customHeight="1">
      <c r="C783" s="58"/>
      <c r="D783" s="56"/>
      <c r="E783" s="813"/>
      <c r="F783" s="56"/>
    </row>
    <row r="784" spans="3:6" ht="15.75" customHeight="1">
      <c r="C784" s="58"/>
      <c r="D784" s="56"/>
      <c r="E784" s="813"/>
      <c r="F784" s="56"/>
    </row>
    <row r="785" spans="3:6" ht="15.75" customHeight="1">
      <c r="C785" s="58"/>
      <c r="D785" s="56"/>
      <c r="E785" s="813"/>
      <c r="F785" s="56"/>
    </row>
    <row r="786" spans="3:6" ht="15.75" customHeight="1">
      <c r="C786" s="58"/>
      <c r="D786" s="56"/>
      <c r="E786" s="813"/>
      <c r="F786" s="56"/>
    </row>
    <row r="787" spans="3:6" ht="15.75" customHeight="1">
      <c r="C787" s="58"/>
      <c r="D787" s="56"/>
      <c r="E787" s="813"/>
      <c r="F787" s="56"/>
    </row>
    <row r="788" spans="3:6" ht="15.75" customHeight="1">
      <c r="C788" s="58"/>
      <c r="D788" s="56"/>
      <c r="E788" s="813"/>
      <c r="F788" s="56"/>
    </row>
    <row r="789" spans="3:6" ht="15.75" customHeight="1">
      <c r="C789" s="58"/>
      <c r="D789" s="56"/>
      <c r="E789" s="813"/>
      <c r="F789" s="56"/>
    </row>
    <row r="790" spans="3:6" ht="15.75" customHeight="1">
      <c r="C790" s="58"/>
      <c r="D790" s="56"/>
      <c r="E790" s="813"/>
      <c r="F790" s="56"/>
    </row>
    <row r="791" spans="3:6" ht="15.75" customHeight="1">
      <c r="C791" s="58"/>
      <c r="D791" s="56"/>
      <c r="E791" s="813"/>
      <c r="F791" s="56"/>
    </row>
    <row r="792" spans="3:6" ht="15.75" customHeight="1">
      <c r="C792" s="58"/>
      <c r="D792" s="56"/>
      <c r="E792" s="813"/>
      <c r="F792" s="56"/>
    </row>
    <row r="793" spans="3:6" ht="15.75" customHeight="1">
      <c r="C793" s="58"/>
      <c r="D793" s="56"/>
      <c r="E793" s="813"/>
      <c r="F793" s="56"/>
    </row>
    <row r="794" spans="3:6" ht="15.75" customHeight="1">
      <c r="C794" s="58"/>
      <c r="D794" s="56"/>
      <c r="E794" s="813"/>
      <c r="F794" s="56"/>
    </row>
    <row r="795" spans="3:6" ht="15.75" customHeight="1">
      <c r="C795" s="58"/>
      <c r="D795" s="56"/>
      <c r="E795" s="813"/>
      <c r="F795" s="56"/>
    </row>
    <row r="796" spans="3:6" ht="15.75" customHeight="1">
      <c r="C796" s="58"/>
      <c r="D796" s="56"/>
      <c r="E796" s="813"/>
      <c r="F796" s="56"/>
    </row>
    <row r="797" spans="3:6" ht="15.75" customHeight="1">
      <c r="C797" s="58"/>
      <c r="D797" s="56"/>
      <c r="E797" s="813"/>
      <c r="F797" s="56"/>
    </row>
    <row r="798" spans="3:6" ht="15.75" customHeight="1">
      <c r="C798" s="58"/>
      <c r="D798" s="56"/>
      <c r="E798" s="813"/>
      <c r="F798" s="56"/>
    </row>
    <row r="799" spans="3:6" ht="15.75" customHeight="1">
      <c r="C799" s="58"/>
      <c r="D799" s="56"/>
      <c r="E799" s="813"/>
      <c r="F799" s="56"/>
    </row>
    <row r="800" spans="3:6" ht="15.75" customHeight="1">
      <c r="C800" s="58"/>
      <c r="D800" s="56"/>
      <c r="E800" s="813"/>
      <c r="F800" s="56"/>
    </row>
    <row r="801" spans="3:6" ht="15.75" customHeight="1">
      <c r="C801" s="58"/>
      <c r="D801" s="56"/>
      <c r="E801" s="813"/>
      <c r="F801" s="56"/>
    </row>
    <row r="802" spans="3:6" ht="15.75" customHeight="1">
      <c r="C802" s="58"/>
      <c r="D802" s="56"/>
      <c r="E802" s="813"/>
      <c r="F802" s="56"/>
    </row>
    <row r="803" spans="3:6" ht="15.75" customHeight="1">
      <c r="C803" s="58"/>
      <c r="D803" s="56"/>
      <c r="E803" s="813"/>
      <c r="F803" s="56"/>
    </row>
    <row r="804" spans="3:6" ht="15.75" customHeight="1">
      <c r="C804" s="58"/>
      <c r="D804" s="56"/>
      <c r="E804" s="813"/>
      <c r="F804" s="56"/>
    </row>
    <row r="805" spans="3:6" ht="15.75" customHeight="1">
      <c r="C805" s="58"/>
      <c r="D805" s="56"/>
      <c r="E805" s="813"/>
      <c r="F805" s="56"/>
    </row>
    <row r="806" spans="3:6" ht="15.75" customHeight="1">
      <c r="C806" s="58"/>
      <c r="D806" s="56"/>
      <c r="E806" s="813"/>
      <c r="F806" s="56"/>
    </row>
    <row r="807" spans="3:6" ht="15.75" customHeight="1">
      <c r="C807" s="58"/>
      <c r="D807" s="56"/>
      <c r="E807" s="813"/>
      <c r="F807" s="56"/>
    </row>
    <row r="808" spans="3:6" ht="15.75" customHeight="1">
      <c r="C808" s="58"/>
      <c r="D808" s="56"/>
      <c r="E808" s="813"/>
      <c r="F808" s="56"/>
    </row>
    <row r="809" spans="3:6" ht="15.75" customHeight="1">
      <c r="C809" s="58"/>
      <c r="D809" s="56"/>
      <c r="E809" s="813"/>
      <c r="F809" s="56"/>
    </row>
    <row r="810" spans="3:6" ht="15.75" customHeight="1">
      <c r="C810" s="58"/>
      <c r="D810" s="56"/>
      <c r="E810" s="813"/>
      <c r="F810" s="56"/>
    </row>
    <row r="811" spans="3:6" ht="15.75" customHeight="1">
      <c r="C811" s="58"/>
      <c r="D811" s="56"/>
      <c r="E811" s="813"/>
      <c r="F811" s="56"/>
    </row>
    <row r="812" spans="3:6" ht="15.75" customHeight="1">
      <c r="C812" s="58"/>
      <c r="D812" s="56"/>
      <c r="E812" s="813"/>
      <c r="F812" s="56"/>
    </row>
    <row r="813" spans="3:6" ht="15.75" customHeight="1">
      <c r="C813" s="58"/>
      <c r="D813" s="56"/>
      <c r="E813" s="813"/>
      <c r="F813" s="56"/>
    </row>
    <row r="814" spans="3:6" ht="15.75" customHeight="1">
      <c r="C814" s="58"/>
      <c r="D814" s="56"/>
      <c r="E814" s="813"/>
      <c r="F814" s="56"/>
    </row>
    <row r="815" spans="3:6" ht="15.75" customHeight="1">
      <c r="C815" s="58"/>
      <c r="D815" s="56"/>
      <c r="E815" s="813"/>
      <c r="F815" s="56"/>
    </row>
    <row r="816" spans="3:6" ht="15.75" customHeight="1">
      <c r="C816" s="58"/>
      <c r="D816" s="56"/>
      <c r="E816" s="813"/>
      <c r="F816" s="56"/>
    </row>
    <row r="817" spans="3:6" ht="15.75" customHeight="1">
      <c r="C817" s="58"/>
      <c r="D817" s="56"/>
      <c r="E817" s="813"/>
      <c r="F817" s="56"/>
    </row>
    <row r="818" spans="3:6" ht="15.75" customHeight="1">
      <c r="C818" s="58"/>
      <c r="D818" s="56"/>
      <c r="E818" s="813"/>
      <c r="F818" s="56"/>
    </row>
    <row r="819" spans="3:6" ht="15.75" customHeight="1">
      <c r="C819" s="58"/>
      <c r="D819" s="56"/>
      <c r="E819" s="813"/>
      <c r="F819" s="56"/>
    </row>
    <row r="820" spans="3:6" ht="15.75" customHeight="1">
      <c r="C820" s="58"/>
      <c r="D820" s="56"/>
      <c r="E820" s="813"/>
      <c r="F820" s="56"/>
    </row>
    <row r="821" spans="3:6" ht="15.75" customHeight="1">
      <c r="C821" s="58"/>
      <c r="D821" s="56"/>
      <c r="E821" s="813"/>
      <c r="F821" s="56"/>
    </row>
    <row r="822" spans="3:6" ht="15.75" customHeight="1">
      <c r="C822" s="58"/>
      <c r="D822" s="56"/>
      <c r="E822" s="813"/>
      <c r="F822" s="56"/>
    </row>
    <row r="823" spans="3:6" ht="15.75" customHeight="1">
      <c r="C823" s="58"/>
      <c r="D823" s="56"/>
      <c r="E823" s="813"/>
      <c r="F823" s="56"/>
    </row>
    <row r="824" spans="3:6" ht="15.75" customHeight="1">
      <c r="C824" s="58"/>
      <c r="D824" s="56"/>
      <c r="E824" s="813"/>
      <c r="F824" s="56"/>
    </row>
    <row r="825" spans="3:6" ht="15.75" customHeight="1">
      <c r="C825" s="58"/>
      <c r="D825" s="56"/>
      <c r="E825" s="813"/>
      <c r="F825" s="56"/>
    </row>
    <row r="826" spans="3:6" ht="15.75" customHeight="1">
      <c r="C826" s="58"/>
      <c r="D826" s="56"/>
      <c r="E826" s="813"/>
      <c r="F826" s="56"/>
    </row>
    <row r="827" spans="3:6" ht="15.75" customHeight="1">
      <c r="C827" s="58"/>
      <c r="D827" s="56"/>
      <c r="E827" s="813"/>
      <c r="F827" s="56"/>
    </row>
    <row r="828" spans="3:6" ht="15.75" customHeight="1">
      <c r="C828" s="58"/>
      <c r="D828" s="56"/>
      <c r="E828" s="813"/>
      <c r="F828" s="56"/>
    </row>
    <row r="829" spans="3:6" ht="15.75" customHeight="1">
      <c r="C829" s="58"/>
      <c r="D829" s="56"/>
      <c r="E829" s="813"/>
      <c r="F829" s="56"/>
    </row>
    <row r="830" spans="3:6" ht="15.75" customHeight="1">
      <c r="C830" s="58"/>
      <c r="D830" s="56"/>
      <c r="E830" s="813"/>
      <c r="F830" s="56"/>
    </row>
    <row r="831" spans="3:6" ht="15.75" customHeight="1">
      <c r="C831" s="58"/>
      <c r="D831" s="56"/>
      <c r="E831" s="813"/>
      <c r="F831" s="56"/>
    </row>
    <row r="832" spans="3:6" ht="15.75" customHeight="1">
      <c r="C832" s="58"/>
      <c r="D832" s="56"/>
      <c r="E832" s="813"/>
      <c r="F832" s="56"/>
    </row>
    <row r="833" spans="3:6" ht="15.75" customHeight="1">
      <c r="C833" s="58"/>
      <c r="D833" s="56"/>
      <c r="E833" s="813"/>
      <c r="F833" s="56"/>
    </row>
    <row r="834" spans="3:6" ht="15.75" customHeight="1">
      <c r="C834" s="58"/>
      <c r="D834" s="56"/>
      <c r="E834" s="813"/>
      <c r="F834" s="56"/>
    </row>
    <row r="835" spans="3:6" ht="15.75" customHeight="1">
      <c r="C835" s="58"/>
      <c r="D835" s="56"/>
      <c r="E835" s="813"/>
      <c r="F835" s="56"/>
    </row>
    <row r="836" spans="3:6" ht="15.75" customHeight="1">
      <c r="C836" s="58"/>
      <c r="D836" s="56"/>
      <c r="E836" s="813"/>
      <c r="F836" s="56"/>
    </row>
    <row r="837" spans="3:6" ht="15.75" customHeight="1">
      <c r="C837" s="58"/>
      <c r="D837" s="56"/>
      <c r="E837" s="813"/>
      <c r="F837" s="56"/>
    </row>
    <row r="838" spans="3:6" ht="15.75" customHeight="1">
      <c r="C838" s="58"/>
      <c r="D838" s="56"/>
      <c r="E838" s="813"/>
      <c r="F838" s="56"/>
    </row>
    <row r="839" spans="3:6" ht="15.75" customHeight="1">
      <c r="C839" s="58"/>
      <c r="D839" s="56"/>
      <c r="E839" s="813"/>
      <c r="F839" s="56"/>
    </row>
    <row r="840" spans="3:6" ht="15.75" customHeight="1">
      <c r="C840" s="58"/>
      <c r="D840" s="56"/>
      <c r="E840" s="813"/>
      <c r="F840" s="56"/>
    </row>
    <row r="841" spans="3:6" ht="15.75" customHeight="1">
      <c r="C841" s="58"/>
      <c r="D841" s="56"/>
      <c r="E841" s="813"/>
      <c r="F841" s="56"/>
    </row>
    <row r="842" spans="3:6" ht="15.75" customHeight="1">
      <c r="C842" s="58"/>
      <c r="D842" s="56"/>
      <c r="E842" s="813"/>
      <c r="F842" s="56"/>
    </row>
    <row r="843" spans="3:6" ht="15.75" customHeight="1">
      <c r="C843" s="58"/>
      <c r="D843" s="56"/>
      <c r="E843" s="813"/>
      <c r="F843" s="56"/>
    </row>
    <row r="844" spans="3:6" ht="15.75" customHeight="1">
      <c r="C844" s="58"/>
      <c r="D844" s="56"/>
      <c r="E844" s="813"/>
      <c r="F844" s="56"/>
    </row>
    <row r="845" spans="3:6" ht="15.75" customHeight="1">
      <c r="C845" s="58"/>
      <c r="D845" s="56"/>
      <c r="E845" s="813"/>
      <c r="F845" s="56"/>
    </row>
    <row r="846" spans="3:6" ht="15.75" customHeight="1">
      <c r="C846" s="58"/>
      <c r="D846" s="56"/>
      <c r="E846" s="813"/>
      <c r="F846" s="56"/>
    </row>
    <row r="847" spans="3:6" ht="15.75" customHeight="1">
      <c r="C847" s="58"/>
      <c r="D847" s="56"/>
      <c r="E847" s="813"/>
      <c r="F847" s="56"/>
    </row>
    <row r="848" spans="3:6" ht="15.75" customHeight="1">
      <c r="C848" s="58"/>
      <c r="D848" s="56"/>
      <c r="E848" s="813"/>
      <c r="F848" s="56"/>
    </row>
    <row r="849" spans="3:6" ht="15.75" customHeight="1">
      <c r="C849" s="58"/>
      <c r="D849" s="56"/>
      <c r="E849" s="813"/>
      <c r="F849" s="56"/>
    </row>
    <row r="850" spans="3:6" ht="15.75" customHeight="1">
      <c r="C850" s="58"/>
      <c r="D850" s="56"/>
      <c r="E850" s="813"/>
      <c r="F850" s="56"/>
    </row>
    <row r="851" spans="3:6" ht="15.75" customHeight="1">
      <c r="C851" s="58"/>
      <c r="D851" s="56"/>
      <c r="E851" s="813"/>
      <c r="F851" s="56"/>
    </row>
    <row r="852" spans="3:6" ht="15.75" customHeight="1">
      <c r="C852" s="58"/>
      <c r="D852" s="56"/>
      <c r="E852" s="813"/>
      <c r="F852" s="56"/>
    </row>
    <row r="853" spans="3:6" ht="15.75" customHeight="1">
      <c r="C853" s="58"/>
      <c r="D853" s="56"/>
      <c r="E853" s="813"/>
      <c r="F853" s="56"/>
    </row>
    <row r="854" spans="3:6" ht="15.75" customHeight="1">
      <c r="C854" s="58"/>
      <c r="D854" s="56"/>
      <c r="E854" s="813"/>
      <c r="F854" s="56"/>
    </row>
    <row r="855" spans="3:6" ht="15.75" customHeight="1">
      <c r="C855" s="58"/>
      <c r="D855" s="56"/>
      <c r="E855" s="813"/>
      <c r="F855" s="56"/>
    </row>
    <row r="856" spans="3:6" ht="15.75" customHeight="1">
      <c r="C856" s="58"/>
      <c r="D856" s="56"/>
      <c r="E856" s="813"/>
      <c r="F856" s="56"/>
    </row>
    <row r="857" spans="3:6" ht="15.75" customHeight="1">
      <c r="C857" s="58"/>
      <c r="D857" s="56"/>
      <c r="E857" s="813"/>
      <c r="F857" s="56"/>
    </row>
    <row r="858" spans="3:6" ht="15.75" customHeight="1">
      <c r="C858" s="58"/>
      <c r="D858" s="56"/>
      <c r="E858" s="813"/>
      <c r="F858" s="56"/>
    </row>
    <row r="859" spans="3:6" ht="15.75" customHeight="1">
      <c r="C859" s="58"/>
      <c r="D859" s="56"/>
      <c r="E859" s="813"/>
      <c r="F859" s="56"/>
    </row>
    <row r="860" spans="3:6" ht="15.75" customHeight="1">
      <c r="C860" s="58"/>
      <c r="D860" s="56"/>
      <c r="E860" s="813"/>
      <c r="F860" s="56"/>
    </row>
    <row r="861" spans="3:6" ht="15.75" customHeight="1">
      <c r="C861" s="58"/>
      <c r="D861" s="56"/>
      <c r="E861" s="813"/>
      <c r="F861" s="56"/>
    </row>
    <row r="862" spans="3:6" ht="15.75" customHeight="1">
      <c r="C862" s="58"/>
      <c r="D862" s="56"/>
      <c r="E862" s="813"/>
      <c r="F862" s="56"/>
    </row>
    <row r="863" spans="3:6" ht="15.75" customHeight="1">
      <c r="C863" s="58"/>
      <c r="D863" s="56"/>
      <c r="E863" s="813"/>
      <c r="F863" s="56"/>
    </row>
    <row r="864" spans="3:6" ht="15.75" customHeight="1">
      <c r="C864" s="58"/>
      <c r="D864" s="56"/>
      <c r="E864" s="813"/>
      <c r="F864" s="56"/>
    </row>
    <row r="865" spans="3:6" ht="15.75" customHeight="1">
      <c r="C865" s="58"/>
      <c r="D865" s="56"/>
      <c r="E865" s="813"/>
      <c r="F865" s="56"/>
    </row>
    <row r="866" spans="3:6" ht="15.75" customHeight="1">
      <c r="C866" s="58"/>
      <c r="D866" s="56"/>
      <c r="E866" s="813"/>
      <c r="F866" s="56"/>
    </row>
    <row r="867" spans="3:6" ht="15.75" customHeight="1">
      <c r="C867" s="58"/>
      <c r="D867" s="56"/>
      <c r="E867" s="813"/>
      <c r="F867" s="56"/>
    </row>
    <row r="868" spans="3:6" ht="15.75" customHeight="1">
      <c r="C868" s="58"/>
      <c r="D868" s="56"/>
      <c r="E868" s="813"/>
      <c r="F868" s="56"/>
    </row>
    <row r="869" spans="3:6" ht="15.75" customHeight="1">
      <c r="C869" s="58"/>
      <c r="D869" s="56"/>
      <c r="E869" s="813"/>
      <c r="F869" s="56"/>
    </row>
    <row r="870" spans="3:6" ht="15.75" customHeight="1">
      <c r="C870" s="58"/>
      <c r="D870" s="56"/>
      <c r="E870" s="813"/>
      <c r="F870" s="56"/>
    </row>
    <row r="871" spans="3:6" ht="15.75" customHeight="1">
      <c r="C871" s="58"/>
      <c r="D871" s="56"/>
      <c r="E871" s="813"/>
      <c r="F871" s="56"/>
    </row>
    <row r="872" spans="3:6" ht="15.75" customHeight="1">
      <c r="C872" s="58"/>
      <c r="D872" s="56"/>
      <c r="E872" s="813"/>
      <c r="F872" s="56"/>
    </row>
    <row r="873" spans="3:6" ht="15.75" customHeight="1">
      <c r="C873" s="58"/>
      <c r="D873" s="56"/>
      <c r="E873" s="813"/>
      <c r="F873" s="56"/>
    </row>
    <row r="874" spans="3:6" ht="15.75" customHeight="1">
      <c r="C874" s="58"/>
      <c r="D874" s="56"/>
      <c r="E874" s="813"/>
      <c r="F874" s="56"/>
    </row>
    <row r="875" spans="3:6" ht="15.75" customHeight="1">
      <c r="C875" s="58"/>
      <c r="D875" s="56"/>
      <c r="E875" s="813"/>
      <c r="F875" s="56"/>
    </row>
    <row r="876" spans="3:6" ht="15.75" customHeight="1">
      <c r="C876" s="58"/>
      <c r="D876" s="56"/>
      <c r="E876" s="813"/>
      <c r="F876" s="56"/>
    </row>
    <row r="877" spans="3:6" ht="15.75" customHeight="1">
      <c r="C877" s="58"/>
      <c r="D877" s="56"/>
      <c r="E877" s="813"/>
      <c r="F877" s="56"/>
    </row>
    <row r="878" spans="3:6" ht="15.75" customHeight="1">
      <c r="C878" s="58"/>
      <c r="D878" s="56"/>
      <c r="E878" s="813"/>
      <c r="F878" s="56"/>
    </row>
    <row r="879" spans="3:6" ht="15.75" customHeight="1">
      <c r="C879" s="58"/>
      <c r="D879" s="56"/>
      <c r="E879" s="813"/>
      <c r="F879" s="56"/>
    </row>
    <row r="880" spans="3:6" ht="15.75" customHeight="1">
      <c r="C880" s="58"/>
      <c r="D880" s="56"/>
      <c r="E880" s="813"/>
      <c r="F880" s="56"/>
    </row>
    <row r="881" spans="3:6" ht="15.75" customHeight="1">
      <c r="C881" s="58"/>
      <c r="D881" s="56"/>
      <c r="E881" s="813"/>
      <c r="F881" s="56"/>
    </row>
    <row r="882" spans="3:6" ht="15.75" customHeight="1">
      <c r="C882" s="58"/>
      <c r="D882" s="56"/>
      <c r="E882" s="813"/>
      <c r="F882" s="56"/>
    </row>
    <row r="883" spans="3:6" ht="15.75" customHeight="1">
      <c r="C883" s="58"/>
      <c r="D883" s="56"/>
      <c r="E883" s="813"/>
      <c r="F883" s="56"/>
    </row>
    <row r="884" spans="3:6" ht="15.75" customHeight="1">
      <c r="C884" s="58"/>
      <c r="D884" s="56"/>
      <c r="E884" s="813"/>
      <c r="F884" s="56"/>
    </row>
    <row r="885" spans="3:6" ht="15.75" customHeight="1">
      <c r="C885" s="58"/>
      <c r="D885" s="56"/>
      <c r="E885" s="813"/>
      <c r="F885" s="56"/>
    </row>
    <row r="886" spans="3:6" ht="15.75" customHeight="1">
      <c r="C886" s="58"/>
      <c r="D886" s="56"/>
      <c r="E886" s="813"/>
      <c r="F886" s="56"/>
    </row>
    <row r="887" spans="3:6" ht="15.75" customHeight="1">
      <c r="C887" s="58"/>
      <c r="D887" s="56"/>
      <c r="E887" s="813"/>
      <c r="F887" s="56"/>
    </row>
    <row r="888" spans="3:6" ht="15.75" customHeight="1">
      <c r="C888" s="58"/>
      <c r="D888" s="56"/>
      <c r="E888" s="813"/>
      <c r="F888" s="56"/>
    </row>
    <row r="889" spans="3:6" ht="15.75" customHeight="1">
      <c r="C889" s="58"/>
      <c r="D889" s="56"/>
      <c r="E889" s="813"/>
      <c r="F889" s="56"/>
    </row>
    <row r="890" spans="3:6" ht="15.75" customHeight="1">
      <c r="C890" s="58"/>
      <c r="D890" s="56"/>
      <c r="E890" s="813"/>
      <c r="F890" s="56"/>
    </row>
    <row r="891" spans="3:6" ht="15.75" customHeight="1">
      <c r="C891" s="58"/>
      <c r="D891" s="56"/>
      <c r="E891" s="813"/>
      <c r="F891" s="56"/>
    </row>
    <row r="892" spans="3:6" ht="15.75" customHeight="1">
      <c r="C892" s="58"/>
      <c r="D892" s="56"/>
      <c r="E892" s="813"/>
      <c r="F892" s="56"/>
    </row>
    <row r="893" spans="3:6" ht="15.75" customHeight="1">
      <c r="C893" s="58"/>
      <c r="D893" s="56"/>
      <c r="E893" s="813"/>
      <c r="F893" s="56"/>
    </row>
    <row r="894" spans="3:6" ht="15.75" customHeight="1">
      <c r="C894" s="58"/>
      <c r="D894" s="56"/>
      <c r="E894" s="813"/>
      <c r="F894" s="56"/>
    </row>
    <row r="895" spans="3:6" ht="15.75" customHeight="1">
      <c r="C895" s="58"/>
      <c r="D895" s="56"/>
      <c r="E895" s="813"/>
      <c r="F895" s="56"/>
    </row>
    <row r="896" spans="3:6" ht="15.75" customHeight="1">
      <c r="C896" s="58"/>
      <c r="D896" s="56"/>
      <c r="E896" s="813"/>
      <c r="F896" s="56"/>
    </row>
    <row r="897" spans="3:6" ht="15.75" customHeight="1">
      <c r="C897" s="58"/>
      <c r="D897" s="56"/>
      <c r="E897" s="813"/>
      <c r="F897" s="56"/>
    </row>
    <row r="898" spans="3:6" ht="15.75" customHeight="1">
      <c r="C898" s="58"/>
      <c r="D898" s="56"/>
      <c r="E898" s="813"/>
      <c r="F898" s="56"/>
    </row>
    <row r="899" spans="3:6" ht="15.75" customHeight="1">
      <c r="C899" s="58"/>
      <c r="D899" s="56"/>
      <c r="E899" s="813"/>
      <c r="F899" s="56"/>
    </row>
    <row r="900" spans="3:6" ht="15.75" customHeight="1">
      <c r="C900" s="58"/>
      <c r="D900" s="56"/>
      <c r="E900" s="813"/>
      <c r="F900" s="56"/>
    </row>
    <row r="901" spans="3:6" ht="15.75" customHeight="1">
      <c r="C901" s="58"/>
      <c r="D901" s="56"/>
      <c r="E901" s="813"/>
      <c r="F901" s="56"/>
    </row>
    <row r="902" spans="3:6" ht="15.75" customHeight="1">
      <c r="C902" s="58"/>
      <c r="D902" s="56"/>
      <c r="E902" s="813"/>
      <c r="F902" s="56"/>
    </row>
    <row r="903" spans="3:6" ht="15.75" customHeight="1">
      <c r="C903" s="58"/>
      <c r="D903" s="56"/>
      <c r="E903" s="813"/>
      <c r="F903" s="56"/>
    </row>
    <row r="904" spans="3:6" ht="15.75" customHeight="1">
      <c r="C904" s="58"/>
      <c r="D904" s="56"/>
      <c r="E904" s="813"/>
      <c r="F904" s="56"/>
    </row>
    <row r="905" spans="3:6" ht="15.75" customHeight="1">
      <c r="C905" s="58"/>
      <c r="D905" s="56"/>
      <c r="E905" s="813"/>
      <c r="F905" s="56"/>
    </row>
    <row r="906" spans="3:6" ht="15.75" customHeight="1">
      <c r="C906" s="58"/>
      <c r="D906" s="56"/>
      <c r="E906" s="813"/>
      <c r="F906" s="56"/>
    </row>
    <row r="907" spans="3:6" ht="15.75" customHeight="1">
      <c r="C907" s="58"/>
      <c r="D907" s="56"/>
      <c r="E907" s="813"/>
      <c r="F907" s="56"/>
    </row>
    <row r="908" spans="3:6" ht="15.75" customHeight="1">
      <c r="C908" s="58"/>
      <c r="D908" s="56"/>
      <c r="E908" s="813"/>
      <c r="F908" s="56"/>
    </row>
    <row r="909" spans="3:6" ht="15.75" customHeight="1">
      <c r="C909" s="58"/>
      <c r="D909" s="56"/>
      <c r="E909" s="813"/>
      <c r="F909" s="56"/>
    </row>
    <row r="910" spans="3:6" ht="15.75" customHeight="1">
      <c r="C910" s="58"/>
      <c r="D910" s="56"/>
      <c r="E910" s="813"/>
      <c r="F910" s="56"/>
    </row>
    <row r="911" spans="3:6" ht="15.75" customHeight="1">
      <c r="C911" s="58"/>
      <c r="D911" s="56"/>
      <c r="E911" s="813"/>
      <c r="F911" s="56"/>
    </row>
    <row r="912" spans="3:6" ht="15.75" customHeight="1">
      <c r="C912" s="58"/>
      <c r="D912" s="56"/>
      <c r="E912" s="813"/>
      <c r="F912" s="56"/>
    </row>
    <row r="913" spans="3:6" ht="15.75" customHeight="1">
      <c r="C913" s="58"/>
      <c r="D913" s="56"/>
      <c r="E913" s="813"/>
      <c r="F913" s="56"/>
    </row>
    <row r="914" spans="3:6" ht="15.75" customHeight="1">
      <c r="C914" s="58"/>
      <c r="D914" s="56"/>
      <c r="E914" s="813"/>
      <c r="F914" s="56"/>
    </row>
    <row r="915" spans="3:6" ht="15.75" customHeight="1">
      <c r="C915" s="58"/>
      <c r="D915" s="56"/>
      <c r="E915" s="813"/>
      <c r="F915" s="56"/>
    </row>
    <row r="916" spans="3:6" ht="15.75" customHeight="1">
      <c r="C916" s="58"/>
      <c r="D916" s="56"/>
      <c r="E916" s="813"/>
      <c r="F916" s="56"/>
    </row>
    <row r="917" spans="3:6" ht="15.75" customHeight="1">
      <c r="C917" s="58"/>
      <c r="D917" s="56"/>
      <c r="E917" s="813"/>
      <c r="F917" s="56"/>
    </row>
    <row r="918" spans="3:6" ht="15.75" customHeight="1">
      <c r="C918" s="58"/>
      <c r="D918" s="56"/>
      <c r="E918" s="813"/>
      <c r="F918" s="56"/>
    </row>
    <row r="919" spans="3:6" ht="15.75" customHeight="1">
      <c r="C919" s="58"/>
      <c r="D919" s="56"/>
      <c r="E919" s="813"/>
      <c r="F919" s="56"/>
    </row>
    <row r="920" spans="3:6" ht="15.75" customHeight="1">
      <c r="C920" s="58"/>
      <c r="D920" s="56"/>
      <c r="E920" s="813"/>
      <c r="F920" s="56"/>
    </row>
    <row r="921" spans="3:6" ht="15.75" customHeight="1">
      <c r="C921" s="58"/>
      <c r="D921" s="56"/>
      <c r="E921" s="813"/>
      <c r="F921" s="56"/>
    </row>
    <row r="922" spans="3:6" ht="15.75" customHeight="1">
      <c r="C922" s="58"/>
      <c r="D922" s="56"/>
      <c r="E922" s="813"/>
      <c r="F922" s="56"/>
    </row>
    <row r="923" spans="3:6" ht="15.75" customHeight="1">
      <c r="C923" s="58"/>
      <c r="D923" s="56"/>
      <c r="E923" s="813"/>
      <c r="F923" s="56"/>
    </row>
    <row r="924" spans="3:6" ht="15.75" customHeight="1">
      <c r="C924" s="58"/>
      <c r="D924" s="56"/>
      <c r="E924" s="813"/>
      <c r="F924" s="56"/>
    </row>
    <row r="925" spans="3:6" ht="15.75" customHeight="1">
      <c r="C925" s="58"/>
      <c r="D925" s="56"/>
      <c r="E925" s="813"/>
      <c r="F925" s="56"/>
    </row>
    <row r="926" spans="3:6" ht="15.75" customHeight="1">
      <c r="C926" s="58"/>
      <c r="D926" s="56"/>
      <c r="E926" s="813"/>
      <c r="F926" s="56"/>
    </row>
    <row r="927" spans="3:6" ht="15.75" customHeight="1">
      <c r="C927" s="58"/>
      <c r="D927" s="56"/>
      <c r="E927" s="813"/>
      <c r="F927" s="56"/>
    </row>
    <row r="928" spans="3:6" ht="15.75" customHeight="1">
      <c r="C928" s="58"/>
      <c r="D928" s="56"/>
      <c r="E928" s="813"/>
      <c r="F928" s="56"/>
    </row>
    <row r="929" spans="3:6" ht="15.75" customHeight="1">
      <c r="C929" s="58"/>
      <c r="D929" s="56"/>
      <c r="E929" s="813"/>
      <c r="F929" s="56"/>
    </row>
    <row r="930" spans="3:6" ht="15.75" customHeight="1">
      <c r="C930" s="58"/>
      <c r="D930" s="56"/>
      <c r="E930" s="813"/>
      <c r="F930" s="56"/>
    </row>
    <row r="931" spans="3:6" ht="15.75" customHeight="1">
      <c r="C931" s="58"/>
      <c r="D931" s="56"/>
      <c r="E931" s="813"/>
      <c r="F931" s="56"/>
    </row>
    <row r="932" spans="3:6" ht="15.75" customHeight="1">
      <c r="C932" s="58"/>
      <c r="D932" s="56"/>
      <c r="E932" s="813"/>
      <c r="F932" s="56"/>
    </row>
    <row r="933" spans="3:6" ht="15.75" customHeight="1">
      <c r="C933" s="58"/>
      <c r="D933" s="56"/>
      <c r="E933" s="813"/>
      <c r="F933" s="56"/>
    </row>
    <row r="934" spans="3:6" ht="15.75" customHeight="1">
      <c r="C934" s="58"/>
      <c r="D934" s="56"/>
      <c r="E934" s="813"/>
      <c r="F934" s="56"/>
    </row>
    <row r="935" spans="3:6" ht="15.75" customHeight="1">
      <c r="C935" s="58"/>
      <c r="D935" s="56"/>
      <c r="E935" s="813"/>
      <c r="F935" s="56"/>
    </row>
    <row r="936" spans="3:6" ht="15.75" customHeight="1">
      <c r="C936" s="58"/>
      <c r="D936" s="56"/>
      <c r="E936" s="813"/>
      <c r="F936" s="56"/>
    </row>
    <row r="937" spans="3:6" ht="15.75" customHeight="1">
      <c r="C937" s="58"/>
      <c r="D937" s="56"/>
      <c r="E937" s="813"/>
      <c r="F937" s="56"/>
    </row>
    <row r="938" spans="3:6" ht="15.75" customHeight="1">
      <c r="C938" s="58"/>
      <c r="D938" s="56"/>
      <c r="E938" s="813"/>
      <c r="F938" s="56"/>
    </row>
    <row r="939" spans="3:6" ht="15.75" customHeight="1">
      <c r="C939" s="58"/>
      <c r="D939" s="56"/>
      <c r="E939" s="813"/>
      <c r="F939" s="56"/>
    </row>
    <row r="940" spans="3:6" ht="15.75" customHeight="1">
      <c r="C940" s="58"/>
      <c r="D940" s="56"/>
      <c r="E940" s="813"/>
      <c r="F940" s="56"/>
    </row>
    <row r="941" spans="3:6" ht="15.75" customHeight="1">
      <c r="C941" s="58"/>
      <c r="D941" s="56"/>
      <c r="E941" s="813"/>
      <c r="F941" s="56"/>
    </row>
    <row r="942" spans="3:6" ht="15.75" customHeight="1">
      <c r="C942" s="58"/>
      <c r="D942" s="56"/>
      <c r="E942" s="813"/>
      <c r="F942" s="56"/>
    </row>
    <row r="943" spans="3:6" ht="15.75" customHeight="1">
      <c r="C943" s="58"/>
      <c r="D943" s="56"/>
      <c r="E943" s="813"/>
      <c r="F943" s="56"/>
    </row>
    <row r="944" spans="3:6" ht="15.75" customHeight="1">
      <c r="C944" s="58"/>
      <c r="D944" s="56"/>
      <c r="E944" s="813"/>
      <c r="F944" s="56"/>
    </row>
    <row r="945" spans="3:6" ht="15.75" customHeight="1">
      <c r="C945" s="58"/>
      <c r="D945" s="56"/>
      <c r="E945" s="813"/>
      <c r="F945" s="56"/>
    </row>
    <row r="946" spans="3:6" ht="15.75" customHeight="1">
      <c r="C946" s="58"/>
      <c r="D946" s="56"/>
      <c r="E946" s="813"/>
      <c r="F946" s="56"/>
    </row>
    <row r="947" spans="3:6" ht="15.75" customHeight="1">
      <c r="C947" s="58"/>
      <c r="D947" s="56"/>
      <c r="E947" s="813"/>
      <c r="F947" s="56"/>
    </row>
    <row r="948" spans="3:6" ht="15.75" customHeight="1">
      <c r="C948" s="58"/>
      <c r="D948" s="56"/>
      <c r="E948" s="813"/>
      <c r="F948" s="56"/>
    </row>
    <row r="949" spans="3:6" ht="15.75" customHeight="1">
      <c r="C949" s="58"/>
      <c r="D949" s="56"/>
      <c r="E949" s="813"/>
      <c r="F949" s="56"/>
    </row>
    <row r="950" spans="3:6" ht="15.75" customHeight="1">
      <c r="C950" s="58"/>
      <c r="D950" s="56"/>
      <c r="E950" s="813"/>
      <c r="F950" s="56"/>
    </row>
    <row r="951" spans="3:6" ht="15.75" customHeight="1">
      <c r="C951" s="58"/>
      <c r="D951" s="56"/>
      <c r="E951" s="813"/>
      <c r="F951" s="56"/>
    </row>
    <row r="952" spans="3:6" ht="15.75" customHeight="1">
      <c r="C952" s="58"/>
      <c r="D952" s="56"/>
      <c r="E952" s="813"/>
      <c r="F952" s="56"/>
    </row>
    <row r="953" spans="3:6" ht="15.75" customHeight="1">
      <c r="C953" s="58"/>
      <c r="D953" s="56"/>
      <c r="E953" s="813"/>
      <c r="F953" s="56"/>
    </row>
    <row r="954" spans="3:6" ht="15.75" customHeight="1">
      <c r="C954" s="58"/>
      <c r="D954" s="56"/>
      <c r="E954" s="813"/>
      <c r="F954" s="56"/>
    </row>
    <row r="955" spans="3:6" ht="15.75" customHeight="1">
      <c r="C955" s="58"/>
      <c r="D955" s="56"/>
      <c r="E955" s="813"/>
      <c r="F955" s="56"/>
    </row>
    <row r="956" spans="3:6" ht="15.75" customHeight="1">
      <c r="C956" s="58"/>
      <c r="D956" s="56"/>
      <c r="E956" s="813"/>
      <c r="F956" s="56"/>
    </row>
    <row r="957" spans="3:6" ht="15.75" customHeight="1">
      <c r="C957" s="58"/>
      <c r="D957" s="56"/>
      <c r="E957" s="813"/>
      <c r="F957" s="56"/>
    </row>
    <row r="958" spans="3:6" ht="15.75" customHeight="1">
      <c r="C958" s="58"/>
      <c r="D958" s="56"/>
      <c r="E958" s="813"/>
      <c r="F958" s="56"/>
    </row>
    <row r="959" spans="3:6" ht="15.75" customHeight="1">
      <c r="C959" s="58"/>
      <c r="D959" s="56"/>
      <c r="E959" s="813"/>
      <c r="F959" s="56"/>
    </row>
    <row r="960" spans="3:6" ht="15.75" customHeight="1">
      <c r="C960" s="58"/>
      <c r="D960" s="56"/>
      <c r="E960" s="813"/>
      <c r="F960" s="56"/>
    </row>
    <row r="961" spans="3:6" ht="15.75" customHeight="1">
      <c r="C961" s="58"/>
      <c r="D961" s="56"/>
      <c r="E961" s="813"/>
      <c r="F961" s="56"/>
    </row>
    <row r="962" spans="3:6" ht="15.75" customHeight="1">
      <c r="C962" s="58"/>
      <c r="D962" s="56"/>
      <c r="E962" s="813"/>
      <c r="F962" s="56"/>
    </row>
    <row r="963" spans="3:6" ht="15.75" customHeight="1">
      <c r="C963" s="58"/>
      <c r="D963" s="56"/>
      <c r="E963" s="813"/>
      <c r="F963" s="56"/>
    </row>
    <row r="964" spans="3:6" ht="15.75" customHeight="1">
      <c r="C964" s="58"/>
      <c r="D964" s="56"/>
      <c r="E964" s="813"/>
      <c r="F964" s="56"/>
    </row>
    <row r="965" spans="3:6" ht="15.75" customHeight="1">
      <c r="C965" s="58"/>
      <c r="D965" s="56"/>
      <c r="E965" s="813"/>
      <c r="F965" s="56"/>
    </row>
    <row r="966" spans="3:6" ht="15.75" customHeight="1">
      <c r="C966" s="58"/>
      <c r="D966" s="56"/>
      <c r="E966" s="813"/>
      <c r="F966" s="56"/>
    </row>
    <row r="967" spans="3:6" ht="15.75" customHeight="1">
      <c r="C967" s="58"/>
      <c r="D967" s="56"/>
      <c r="E967" s="813"/>
      <c r="F967" s="56"/>
    </row>
    <row r="968" spans="3:6" ht="15.75" customHeight="1">
      <c r="C968" s="58"/>
      <c r="D968" s="56"/>
      <c r="E968" s="813"/>
      <c r="F968" s="56"/>
    </row>
    <row r="969" spans="3:6" ht="15.75" customHeight="1">
      <c r="C969" s="58"/>
      <c r="D969" s="56"/>
      <c r="E969" s="813"/>
      <c r="F969" s="56"/>
    </row>
    <row r="970" spans="3:6" ht="15.75" customHeight="1">
      <c r="C970" s="813"/>
      <c r="D970" s="813"/>
      <c r="E970" s="813"/>
      <c r="F970" s="813"/>
    </row>
    <row r="971" spans="3:6" ht="15.75" customHeight="1">
      <c r="C971" s="813"/>
      <c r="D971" s="813"/>
      <c r="E971" s="813"/>
      <c r="F971" s="813"/>
    </row>
    <row r="972" spans="3:6" ht="15.75" customHeight="1">
      <c r="C972" s="813"/>
      <c r="D972" s="813"/>
      <c r="E972" s="813"/>
      <c r="F972" s="813"/>
    </row>
    <row r="973" spans="3:6" ht="15.75" customHeight="1">
      <c r="C973" s="813"/>
      <c r="D973" s="813"/>
      <c r="E973" s="813"/>
      <c r="F973" s="813"/>
    </row>
    <row r="974" spans="3:6" ht="15.75" customHeight="1">
      <c r="C974" s="813"/>
      <c r="D974" s="813"/>
      <c r="E974" s="813"/>
      <c r="F974" s="813"/>
    </row>
  </sheetData>
  <sheetProtection algorithmName="SHA-512" hashValue="7RkUWfhNI5MsFusGyZXp2wJdv1lWdgkM44EP+e9t6eicLjfePRfQsVS5+EcZKZSI34M5nGhMfy6o46j52Vkl/A==" saltValue="5QhIy/+S70e80ObAHsFBFQ==" spinCount="100000" sheet="1" objects="1" scenarios="1"/>
  <mergeCells count="1">
    <mergeCell ref="G38:J38"/>
  </mergeCells>
  <phoneticPr fontId="17" type="noConversion"/>
  <pageMargins left="0.7" right="0.7" top="0.75" bottom="0.75" header="0" footer="0"/>
  <pageSetup scale="4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96"/>
  <sheetViews>
    <sheetView topLeftCell="A6" zoomScaleNormal="100" workbookViewId="0">
      <selection activeCell="B16" sqref="B16"/>
    </sheetView>
  </sheetViews>
  <sheetFormatPr defaultColWidth="12.625" defaultRowHeight="15" customHeight="1"/>
  <cols>
    <col min="1" max="1" width="44.125" customWidth="1"/>
    <col min="2" max="2" width="23" customWidth="1"/>
    <col min="3" max="3" width="49.875" customWidth="1"/>
    <col min="4" max="4" width="7.625" customWidth="1"/>
    <col min="5" max="5" width="15.5" customWidth="1"/>
    <col min="6" max="26" width="7.625" customWidth="1"/>
  </cols>
  <sheetData>
    <row r="1" spans="1:26" ht="18.75">
      <c r="A1" s="3" t="s">
        <v>339</v>
      </c>
      <c r="B1" s="20" t="s">
        <v>109</v>
      </c>
      <c r="C1" s="15" t="s">
        <v>340</v>
      </c>
    </row>
    <row r="2" spans="1:26">
      <c r="A2" s="4" t="s">
        <v>1</v>
      </c>
      <c r="B2" s="14"/>
      <c r="C2" s="15"/>
    </row>
    <row r="3" spans="1:26" ht="18.75" customHeight="1">
      <c r="A3" s="3">
        <f>+'Medicare Data Entry'!B5</f>
        <v>0</v>
      </c>
      <c r="B3" s="21">
        <f>+'Medicare Data Entry'!B6</f>
        <v>0</v>
      </c>
    </row>
    <row r="4" spans="1:26">
      <c r="A4" s="4"/>
      <c r="C4" s="8"/>
    </row>
    <row r="5" spans="1:26" s="585" customFormat="1" ht="18.75">
      <c r="A5" s="582" t="s">
        <v>341</v>
      </c>
      <c r="B5" s="583" t="s">
        <v>160</v>
      </c>
      <c r="C5" s="579" t="s">
        <v>136</v>
      </c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584"/>
      <c r="S5" s="584"/>
      <c r="T5" s="584"/>
      <c r="U5" s="584"/>
      <c r="V5" s="584"/>
      <c r="W5" s="584"/>
      <c r="X5" s="584"/>
      <c r="Y5" s="584"/>
      <c r="Z5" s="584"/>
    </row>
    <row r="6" spans="1:26">
      <c r="A6" s="5" t="s">
        <v>342</v>
      </c>
      <c r="B6" s="18">
        <v>0</v>
      </c>
      <c r="C6" s="9" t="s">
        <v>343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22"/>
      <c r="B7" s="98"/>
      <c r="C7" s="2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5" t="s">
        <v>344</v>
      </c>
      <c r="B8" s="17">
        <v>0</v>
      </c>
      <c r="C8" s="9" t="s">
        <v>345</v>
      </c>
    </row>
    <row r="9" spans="1:26">
      <c r="A9" s="5" t="s">
        <v>346</v>
      </c>
      <c r="B9" s="17">
        <v>0</v>
      </c>
      <c r="C9" s="9" t="s">
        <v>347</v>
      </c>
    </row>
    <row r="10" spans="1:26">
      <c r="A10" s="24" t="s">
        <v>348</v>
      </c>
      <c r="B10" s="207">
        <f>SUM(B8:B9)</f>
        <v>0</v>
      </c>
      <c r="C10" s="9"/>
    </row>
    <row r="11" spans="1:26">
      <c r="A11" s="22"/>
      <c r="B11" s="25"/>
      <c r="C11" s="11"/>
    </row>
    <row r="12" spans="1:26">
      <c r="A12" s="5" t="s">
        <v>349</v>
      </c>
      <c r="B12" s="17">
        <v>0</v>
      </c>
      <c r="C12" s="10" t="s">
        <v>350</v>
      </c>
    </row>
    <row r="13" spans="1:26">
      <c r="A13" s="24" t="s">
        <v>351</v>
      </c>
      <c r="B13" s="207">
        <f>+B12</f>
        <v>0</v>
      </c>
      <c r="C13" s="9"/>
    </row>
    <row r="14" spans="1:26">
      <c r="A14" s="7"/>
      <c r="B14" s="706"/>
      <c r="C14" s="11"/>
    </row>
    <row r="15" spans="1:26">
      <c r="A15" s="5" t="s">
        <v>352</v>
      </c>
      <c r="B15" s="151">
        <f>+B10</f>
        <v>0</v>
      </c>
      <c r="C15" s="9"/>
    </row>
    <row r="16" spans="1:26">
      <c r="A16" s="5" t="s">
        <v>353</v>
      </c>
      <c r="B16" s="151">
        <f>-B13</f>
        <v>0</v>
      </c>
      <c r="C16" s="9"/>
    </row>
    <row r="17" spans="1:5">
      <c r="A17" s="233" t="s">
        <v>354</v>
      </c>
      <c r="B17" s="283">
        <f>+B15+B16</f>
        <v>0</v>
      </c>
      <c r="C17" s="13"/>
    </row>
    <row r="18" spans="1:5">
      <c r="A18" s="26"/>
      <c r="B18" s="27"/>
      <c r="C18" s="12"/>
    </row>
    <row r="19" spans="1:5" ht="15.75" thickBot="1">
      <c r="A19" s="28"/>
      <c r="B19" s="29"/>
      <c r="C19" s="8"/>
    </row>
    <row r="20" spans="1:5" s="581" customFormat="1" ht="24.75" customHeight="1">
      <c r="A20" s="726" t="s">
        <v>355</v>
      </c>
      <c r="B20" s="727"/>
      <c r="C20" s="728"/>
    </row>
    <row r="21" spans="1:5" ht="15.75" customHeight="1">
      <c r="A21" s="5" t="s">
        <v>356</v>
      </c>
      <c r="B21" s="17">
        <v>0</v>
      </c>
      <c r="C21" s="13" t="s">
        <v>357</v>
      </c>
    </row>
    <row r="22" spans="1:5" ht="15.75" customHeight="1">
      <c r="A22" s="5" t="s">
        <v>358</v>
      </c>
      <c r="B22" s="17">
        <v>0</v>
      </c>
      <c r="C22" s="13" t="s">
        <v>359</v>
      </c>
    </row>
    <row r="23" spans="1:5" ht="15.75" customHeight="1">
      <c r="A23" s="5" t="s">
        <v>360</v>
      </c>
      <c r="B23" s="17">
        <v>0</v>
      </c>
      <c r="C23" s="13" t="s">
        <v>361</v>
      </c>
    </row>
    <row r="24" spans="1:5" ht="15.75" customHeight="1">
      <c r="A24" s="307"/>
      <c r="B24" s="29"/>
      <c r="C24" s="13"/>
    </row>
    <row r="25" spans="1:5" ht="15.75" customHeight="1">
      <c r="A25" s="308" t="s">
        <v>362</v>
      </c>
      <c r="B25" s="29"/>
      <c r="C25" s="13"/>
    </row>
    <row r="26" spans="1:5" ht="15.75" customHeight="1">
      <c r="A26" s="5" t="s">
        <v>363</v>
      </c>
      <c r="B26" s="17">
        <v>0</v>
      </c>
      <c r="C26" s="13" t="s">
        <v>364</v>
      </c>
    </row>
    <row r="27" spans="1:5" ht="15.75" customHeight="1">
      <c r="A27" s="5" t="s">
        <v>365</v>
      </c>
      <c r="B27" s="17">
        <v>0</v>
      </c>
      <c r="C27" s="13" t="s">
        <v>366</v>
      </c>
    </row>
    <row r="28" spans="1:5" ht="15.75" customHeight="1">
      <c r="A28" s="5" t="s">
        <v>367</v>
      </c>
      <c r="B28" s="17">
        <v>0</v>
      </c>
      <c r="C28" s="13" t="s">
        <v>368</v>
      </c>
      <c r="E28" s="131"/>
    </row>
    <row r="29" spans="1:5" ht="15.75" customHeight="1">
      <c r="A29" s="307"/>
      <c r="B29" s="705"/>
      <c r="C29" s="30" t="s">
        <v>1</v>
      </c>
    </row>
    <row r="30" spans="1:5" ht="15.75" customHeight="1">
      <c r="A30" s="308" t="s">
        <v>369</v>
      </c>
      <c r="B30" s="705"/>
      <c r="C30" s="13"/>
    </row>
    <row r="31" spans="1:5" ht="15.75" customHeight="1">
      <c r="A31" s="5" t="s">
        <v>370</v>
      </c>
      <c r="B31" s="151">
        <f>+B21+B26</f>
        <v>0</v>
      </c>
      <c r="C31" s="13"/>
    </row>
    <row r="32" spans="1:5" ht="15.75" customHeight="1">
      <c r="A32" s="6" t="s">
        <v>4</v>
      </c>
      <c r="B32" s="151">
        <f>+B22+B27</f>
        <v>0</v>
      </c>
      <c r="C32" s="13"/>
    </row>
    <row r="33" spans="1:26" ht="15.75" customHeight="1">
      <c r="A33" s="5" t="s">
        <v>7</v>
      </c>
      <c r="B33" s="151">
        <f>+B23+B28</f>
        <v>0</v>
      </c>
      <c r="C33" s="13"/>
    </row>
    <row r="34" spans="1:26" ht="30">
      <c r="A34" s="309" t="s">
        <v>371</v>
      </c>
      <c r="B34" s="283">
        <f>+B32-B33</f>
        <v>0</v>
      </c>
      <c r="C34" s="13"/>
    </row>
    <row r="35" spans="1:26" ht="15.75" customHeight="1">
      <c r="A35" s="31"/>
      <c r="B35" s="32"/>
      <c r="C35" s="12"/>
    </row>
    <row r="36" spans="1:26" ht="15.75" customHeight="1" thickBot="1">
      <c r="A36" s="33"/>
      <c r="B36" s="29"/>
      <c r="C36" s="8"/>
    </row>
    <row r="37" spans="1:26" s="581" customFormat="1" ht="20.25" customHeight="1">
      <c r="A37" s="586" t="s">
        <v>372</v>
      </c>
      <c r="B37" s="587"/>
      <c r="C37" s="588"/>
      <c r="D37" s="580"/>
      <c r="E37" s="589"/>
      <c r="F37" s="589"/>
      <c r="G37" s="589"/>
      <c r="H37" s="589"/>
      <c r="I37" s="589"/>
      <c r="J37" s="589"/>
      <c r="K37" s="589"/>
      <c r="L37" s="589"/>
      <c r="M37" s="589"/>
      <c r="N37" s="580"/>
      <c r="O37" s="580"/>
      <c r="P37" s="580"/>
      <c r="Q37" s="580"/>
      <c r="R37" s="580"/>
      <c r="S37" s="580"/>
      <c r="T37" s="580"/>
      <c r="U37" s="580"/>
      <c r="V37" s="580"/>
      <c r="W37" s="580"/>
      <c r="X37" s="580"/>
      <c r="Y37" s="580"/>
      <c r="Z37" s="580"/>
    </row>
    <row r="38" spans="1:26" ht="15.75" customHeight="1">
      <c r="A38" s="826" t="s">
        <v>373</v>
      </c>
      <c r="B38" s="48">
        <v>0</v>
      </c>
      <c r="C38" s="50" t="s">
        <v>374</v>
      </c>
      <c r="E38" s="196"/>
      <c r="F38" s="258"/>
      <c r="G38" s="258"/>
      <c r="H38" s="258"/>
      <c r="I38" s="258"/>
      <c r="J38" s="258"/>
      <c r="K38" s="258"/>
      <c r="L38" s="258"/>
      <c r="M38" s="258"/>
    </row>
    <row r="39" spans="1:26" ht="15.75" customHeight="1">
      <c r="A39" s="826" t="s">
        <v>375</v>
      </c>
      <c r="B39" s="48">
        <v>0</v>
      </c>
      <c r="C39" s="50" t="s">
        <v>376</v>
      </c>
      <c r="E39" s="196"/>
      <c r="F39" s="258"/>
      <c r="G39" s="258"/>
      <c r="H39" s="258"/>
      <c r="I39" s="258"/>
      <c r="J39" s="258"/>
      <c r="K39" s="258"/>
      <c r="L39" s="258"/>
      <c r="M39" s="258"/>
    </row>
    <row r="40" spans="1:26" ht="15.75" customHeight="1">
      <c r="A40" s="826" t="s">
        <v>377</v>
      </c>
      <c r="B40" s="48">
        <v>0</v>
      </c>
      <c r="C40" s="50" t="s">
        <v>378</v>
      </c>
      <c r="E40" s="196"/>
      <c r="F40" s="258"/>
      <c r="G40" s="258"/>
      <c r="H40" s="258"/>
      <c r="I40" s="258"/>
      <c r="J40" s="258"/>
      <c r="K40" s="258"/>
      <c r="L40" s="258"/>
      <c r="M40" s="258"/>
    </row>
    <row r="41" spans="1:26" ht="15.75" customHeight="1">
      <c r="A41" s="860"/>
      <c r="B41" s="861"/>
      <c r="C41" s="50"/>
      <c r="E41" s="862"/>
      <c r="F41" s="861"/>
      <c r="G41" s="259"/>
      <c r="H41" s="260"/>
      <c r="I41" s="258"/>
      <c r="J41" s="258"/>
      <c r="K41" s="258"/>
      <c r="L41" s="258"/>
      <c r="M41" s="258"/>
    </row>
    <row r="42" spans="1:26" ht="15.75" customHeight="1">
      <c r="A42" s="826" t="s">
        <v>379</v>
      </c>
      <c r="B42" s="863">
        <v>0</v>
      </c>
      <c r="C42" s="50" t="s">
        <v>380</v>
      </c>
      <c r="E42" s="258"/>
      <c r="F42" s="258"/>
      <c r="G42" s="258"/>
      <c r="H42" s="258"/>
      <c r="I42" s="258"/>
      <c r="J42" s="258"/>
      <c r="K42" s="258"/>
      <c r="L42" s="258"/>
      <c r="M42" s="258"/>
    </row>
    <row r="43" spans="1:26" ht="15.75" customHeight="1">
      <c r="A43" s="826" t="s">
        <v>381</v>
      </c>
      <c r="B43" s="864">
        <f>+B40-B39-B42</f>
        <v>0</v>
      </c>
      <c r="C43" s="50"/>
      <c r="D43" s="412" t="s">
        <v>1</v>
      </c>
      <c r="E43" s="258"/>
      <c r="F43" s="258"/>
      <c r="G43" s="258"/>
      <c r="H43" s="258"/>
      <c r="I43" s="258"/>
      <c r="J43" s="258"/>
      <c r="K43" s="258"/>
      <c r="L43" s="258"/>
      <c r="M43" s="258"/>
    </row>
    <row r="44" spans="1:26" ht="15.75" customHeight="1" thickBot="1">
      <c r="A44" s="266"/>
      <c r="B44" s="865"/>
      <c r="C44" s="51"/>
      <c r="E44" s="258"/>
      <c r="F44" s="258"/>
      <c r="G44" s="258"/>
      <c r="H44" s="258"/>
      <c r="I44" s="258"/>
      <c r="J44" s="258"/>
      <c r="K44" s="258"/>
      <c r="L44" s="258"/>
      <c r="M44" s="258"/>
    </row>
    <row r="45" spans="1:26" ht="15.75" customHeight="1" thickBot="1">
      <c r="A45" s="820"/>
      <c r="B45" s="820"/>
      <c r="C45" s="52"/>
    </row>
    <row r="46" spans="1:26" s="581" customFormat="1" ht="18.75" customHeight="1">
      <c r="A46" s="586" t="s">
        <v>382</v>
      </c>
      <c r="B46" s="587"/>
      <c r="C46" s="588"/>
    </row>
    <row r="47" spans="1:26" ht="15.75" customHeight="1">
      <c r="A47" s="818" t="s">
        <v>383</v>
      </c>
      <c r="B47" s="866">
        <f>IF('State Government'!B43=0,0,(+B48/'State Government'!B43))</f>
        <v>0</v>
      </c>
      <c r="C47" s="50" t="s">
        <v>384</v>
      </c>
    </row>
    <row r="48" spans="1:26" ht="15.75" customHeight="1">
      <c r="A48" s="826" t="s">
        <v>385</v>
      </c>
      <c r="B48" s="19">
        <v>0</v>
      </c>
      <c r="C48" s="50" t="s">
        <v>386</v>
      </c>
    </row>
    <row r="49" spans="1:3" ht="15.75" customHeight="1" thickBot="1">
      <c r="A49" s="266"/>
      <c r="B49" s="865"/>
      <c r="C49" s="51"/>
    </row>
    <row r="50" spans="1:3" ht="15.75" customHeight="1">
      <c r="C50" s="8"/>
    </row>
    <row r="51" spans="1:3" ht="15.75" customHeight="1">
      <c r="C51" s="8"/>
    </row>
    <row r="52" spans="1:3" ht="15.75" customHeight="1">
      <c r="C52" s="8"/>
    </row>
    <row r="53" spans="1:3" ht="15.75" customHeight="1">
      <c r="C53" s="8"/>
    </row>
    <row r="54" spans="1:3" ht="15.75" customHeight="1">
      <c r="C54" s="8"/>
    </row>
    <row r="55" spans="1:3" ht="15.75" customHeight="1">
      <c r="C55" s="8"/>
    </row>
    <row r="56" spans="1:3" ht="15.75" customHeight="1">
      <c r="C56" s="8"/>
    </row>
    <row r="57" spans="1:3" ht="15.75" customHeight="1">
      <c r="C57" s="8"/>
    </row>
    <row r="58" spans="1:3" ht="15.75" customHeight="1">
      <c r="C58" s="8"/>
    </row>
    <row r="59" spans="1:3" ht="15.75" customHeight="1">
      <c r="C59" s="8"/>
    </row>
    <row r="60" spans="1:3" ht="15.75" customHeight="1">
      <c r="C60" s="8"/>
    </row>
    <row r="61" spans="1:3" ht="15.75" customHeight="1">
      <c r="C61" s="8"/>
    </row>
    <row r="62" spans="1:3" ht="15.75" customHeight="1">
      <c r="C62" s="8"/>
    </row>
    <row r="63" spans="1:3" ht="15.75" customHeight="1">
      <c r="C63" s="8"/>
    </row>
    <row r="64" spans="1:3" ht="15.75" customHeight="1">
      <c r="C64" s="8"/>
    </row>
    <row r="65" spans="3:3" ht="15.75" customHeight="1">
      <c r="C65" s="8"/>
    </row>
    <row r="66" spans="3:3" ht="15.75" customHeight="1">
      <c r="C66" s="8"/>
    </row>
    <row r="67" spans="3:3" ht="15.75" customHeight="1">
      <c r="C67" s="8"/>
    </row>
    <row r="68" spans="3:3" ht="15.75" customHeight="1">
      <c r="C68" s="8"/>
    </row>
    <row r="69" spans="3:3" ht="15.75" customHeight="1">
      <c r="C69" s="8"/>
    </row>
    <row r="70" spans="3:3" ht="15.75" customHeight="1">
      <c r="C70" s="8"/>
    </row>
    <row r="71" spans="3:3" ht="15.75" customHeight="1">
      <c r="C71" s="8"/>
    </row>
    <row r="72" spans="3:3" ht="15.75" customHeight="1">
      <c r="C72" s="8"/>
    </row>
    <row r="73" spans="3:3" ht="15.75" customHeight="1">
      <c r="C73" s="8"/>
    </row>
    <row r="74" spans="3:3" ht="15.75" customHeight="1">
      <c r="C74" s="8"/>
    </row>
    <row r="75" spans="3:3" ht="15.75" customHeight="1">
      <c r="C75" s="8"/>
    </row>
    <row r="76" spans="3:3" ht="15.75" customHeight="1">
      <c r="C76" s="8"/>
    </row>
    <row r="77" spans="3:3" ht="15.75" customHeight="1">
      <c r="C77" s="8"/>
    </row>
    <row r="78" spans="3:3" ht="15.75" customHeight="1">
      <c r="C78" s="8"/>
    </row>
    <row r="79" spans="3:3" ht="15.75" customHeight="1">
      <c r="C79" s="8"/>
    </row>
    <row r="80" spans="3:3" ht="15.75" customHeight="1">
      <c r="C80" s="8"/>
    </row>
    <row r="81" spans="3:3" ht="15.75" customHeight="1">
      <c r="C81" s="8"/>
    </row>
    <row r="82" spans="3:3" ht="15.75" customHeight="1">
      <c r="C82" s="8"/>
    </row>
    <row r="83" spans="3:3" ht="15.75" customHeight="1">
      <c r="C83" s="8"/>
    </row>
    <row r="84" spans="3:3" ht="15.75" customHeight="1">
      <c r="C84" s="8"/>
    </row>
    <row r="85" spans="3:3" ht="15.75" customHeight="1">
      <c r="C85" s="8"/>
    </row>
    <row r="86" spans="3:3" ht="15.75" customHeight="1">
      <c r="C86" s="8"/>
    </row>
    <row r="87" spans="3:3" ht="15.75" customHeight="1">
      <c r="C87" s="8"/>
    </row>
    <row r="88" spans="3:3" ht="15.75" customHeight="1">
      <c r="C88" s="8"/>
    </row>
    <row r="89" spans="3:3" ht="15.75" customHeight="1">
      <c r="C89" s="8"/>
    </row>
    <row r="90" spans="3:3" ht="15.75" customHeight="1">
      <c r="C90" s="8"/>
    </row>
    <row r="91" spans="3:3" ht="15.75" customHeight="1">
      <c r="C91" s="8"/>
    </row>
    <row r="92" spans="3:3" ht="15.75" customHeight="1">
      <c r="C92" s="8"/>
    </row>
    <row r="93" spans="3:3" ht="15.75" customHeight="1">
      <c r="C93" s="8"/>
    </row>
    <row r="94" spans="3:3" ht="15.75" customHeight="1">
      <c r="C94" s="8"/>
    </row>
    <row r="95" spans="3:3" ht="15.75" customHeight="1">
      <c r="C95" s="8"/>
    </row>
    <row r="96" spans="3:3" ht="15.75" customHeight="1">
      <c r="C96" s="8"/>
    </row>
    <row r="97" spans="3:3" ht="15.75" customHeight="1">
      <c r="C97" s="8"/>
    </row>
    <row r="98" spans="3:3" ht="15.75" customHeight="1">
      <c r="C98" s="8"/>
    </row>
    <row r="99" spans="3:3" ht="15.75" customHeight="1">
      <c r="C99" s="8"/>
    </row>
    <row r="100" spans="3:3" ht="15.75" customHeight="1">
      <c r="C100" s="8"/>
    </row>
    <row r="101" spans="3:3" ht="15.75" customHeight="1">
      <c r="C101" s="8"/>
    </row>
    <row r="102" spans="3:3" ht="15.75" customHeight="1">
      <c r="C102" s="8"/>
    </row>
    <row r="103" spans="3:3" ht="15.75" customHeight="1">
      <c r="C103" s="8"/>
    </row>
    <row r="104" spans="3:3" ht="15.75" customHeight="1">
      <c r="C104" s="8"/>
    </row>
    <row r="105" spans="3:3" ht="15.75" customHeight="1">
      <c r="C105" s="8"/>
    </row>
    <row r="106" spans="3:3" ht="15.75" customHeight="1">
      <c r="C106" s="8"/>
    </row>
    <row r="107" spans="3:3" ht="15.75" customHeight="1">
      <c r="C107" s="8"/>
    </row>
    <row r="108" spans="3:3" ht="15.75" customHeight="1">
      <c r="C108" s="8"/>
    </row>
    <row r="109" spans="3:3" ht="15.75" customHeight="1">
      <c r="C109" s="8"/>
    </row>
    <row r="110" spans="3:3" ht="15.75" customHeight="1">
      <c r="C110" s="8"/>
    </row>
    <row r="111" spans="3:3" ht="15.75" customHeight="1">
      <c r="C111" s="8"/>
    </row>
    <row r="112" spans="3:3" ht="15.75" customHeight="1">
      <c r="C112" s="8"/>
    </row>
    <row r="113" spans="3:3" ht="15.75" customHeight="1">
      <c r="C113" s="8"/>
    </row>
    <row r="114" spans="3:3" ht="15.75" customHeight="1">
      <c r="C114" s="8"/>
    </row>
    <row r="115" spans="3:3" ht="15.75" customHeight="1">
      <c r="C115" s="8"/>
    </row>
    <row r="116" spans="3:3" ht="15.75" customHeight="1">
      <c r="C116" s="8"/>
    </row>
    <row r="117" spans="3:3" ht="15.75" customHeight="1">
      <c r="C117" s="8"/>
    </row>
    <row r="118" spans="3:3" ht="15.75" customHeight="1">
      <c r="C118" s="8"/>
    </row>
    <row r="119" spans="3:3" ht="15.75" customHeight="1">
      <c r="C119" s="8"/>
    </row>
    <row r="120" spans="3:3" ht="15.75" customHeight="1">
      <c r="C120" s="8"/>
    </row>
    <row r="121" spans="3:3" ht="15.75" customHeight="1">
      <c r="C121" s="8"/>
    </row>
    <row r="122" spans="3:3" ht="15.75" customHeight="1">
      <c r="C122" s="8"/>
    </row>
    <row r="123" spans="3:3" ht="15.75" customHeight="1">
      <c r="C123" s="8"/>
    </row>
    <row r="124" spans="3:3" ht="15.75" customHeight="1">
      <c r="C124" s="8"/>
    </row>
    <row r="125" spans="3:3" ht="15.75" customHeight="1">
      <c r="C125" s="8"/>
    </row>
    <row r="126" spans="3:3" ht="15.75" customHeight="1">
      <c r="C126" s="8"/>
    </row>
    <row r="127" spans="3:3" ht="15.75" customHeight="1">
      <c r="C127" s="8"/>
    </row>
    <row r="128" spans="3:3" ht="15.75" customHeight="1">
      <c r="C128" s="8"/>
    </row>
    <row r="129" spans="3:3" ht="15.75" customHeight="1">
      <c r="C129" s="8"/>
    </row>
    <row r="130" spans="3:3" ht="15.75" customHeight="1">
      <c r="C130" s="8"/>
    </row>
    <row r="131" spans="3:3" ht="15.75" customHeight="1">
      <c r="C131" s="8"/>
    </row>
    <row r="132" spans="3:3" ht="15.75" customHeight="1">
      <c r="C132" s="8"/>
    </row>
    <row r="133" spans="3:3" ht="15.75" customHeight="1">
      <c r="C133" s="8"/>
    </row>
    <row r="134" spans="3:3" ht="15.75" customHeight="1">
      <c r="C134" s="8"/>
    </row>
    <row r="135" spans="3:3" ht="15.75" customHeight="1">
      <c r="C135" s="8"/>
    </row>
    <row r="136" spans="3:3" ht="15.75" customHeight="1">
      <c r="C136" s="8"/>
    </row>
    <row r="137" spans="3:3" ht="15.75" customHeight="1">
      <c r="C137" s="8"/>
    </row>
    <row r="138" spans="3:3" ht="15.75" customHeight="1">
      <c r="C138" s="8"/>
    </row>
    <row r="139" spans="3:3" ht="15.75" customHeight="1">
      <c r="C139" s="8"/>
    </row>
    <row r="140" spans="3:3" ht="15.75" customHeight="1">
      <c r="C140" s="8"/>
    </row>
    <row r="141" spans="3:3" ht="15.75" customHeight="1">
      <c r="C141" s="8"/>
    </row>
    <row r="142" spans="3:3" ht="15.75" customHeight="1">
      <c r="C142" s="8"/>
    </row>
    <row r="143" spans="3:3" ht="15.75" customHeight="1">
      <c r="C143" s="8"/>
    </row>
    <row r="144" spans="3:3" ht="15.75" customHeight="1">
      <c r="C144" s="8"/>
    </row>
    <row r="145" spans="3:3" ht="15.75" customHeight="1">
      <c r="C145" s="8"/>
    </row>
    <row r="146" spans="3:3" ht="15.75" customHeight="1">
      <c r="C146" s="8"/>
    </row>
    <row r="147" spans="3:3" ht="15.75" customHeight="1">
      <c r="C147" s="8"/>
    </row>
    <row r="148" spans="3:3" ht="15.75" customHeight="1">
      <c r="C148" s="8"/>
    </row>
    <row r="149" spans="3:3" ht="15.75" customHeight="1">
      <c r="C149" s="8"/>
    </row>
    <row r="150" spans="3:3" ht="15.75" customHeight="1">
      <c r="C150" s="8"/>
    </row>
    <row r="151" spans="3:3" ht="15.75" customHeight="1">
      <c r="C151" s="8"/>
    </row>
    <row r="152" spans="3:3" ht="15.75" customHeight="1">
      <c r="C152" s="8"/>
    </row>
    <row r="153" spans="3:3" ht="15.75" customHeight="1">
      <c r="C153" s="8"/>
    </row>
    <row r="154" spans="3:3" ht="15.75" customHeight="1">
      <c r="C154" s="8"/>
    </row>
    <row r="155" spans="3:3" ht="15.75" customHeight="1">
      <c r="C155" s="8"/>
    </row>
    <row r="156" spans="3:3" ht="15.75" customHeight="1">
      <c r="C156" s="8"/>
    </row>
    <row r="157" spans="3:3" ht="15.75" customHeight="1">
      <c r="C157" s="8"/>
    </row>
    <row r="158" spans="3:3" ht="15.75" customHeight="1">
      <c r="C158" s="8"/>
    </row>
    <row r="159" spans="3:3" ht="15.75" customHeight="1">
      <c r="C159" s="8"/>
    </row>
    <row r="160" spans="3:3" ht="15.75" customHeight="1">
      <c r="C160" s="8"/>
    </row>
    <row r="161" spans="3:3" ht="15.75" customHeight="1">
      <c r="C161" s="8"/>
    </row>
    <row r="162" spans="3:3" ht="15.75" customHeight="1">
      <c r="C162" s="8"/>
    </row>
    <row r="163" spans="3:3" ht="15.75" customHeight="1">
      <c r="C163" s="8"/>
    </row>
    <row r="164" spans="3:3" ht="15.75" customHeight="1">
      <c r="C164" s="8"/>
    </row>
    <row r="165" spans="3:3" ht="15.75" customHeight="1">
      <c r="C165" s="8"/>
    </row>
    <row r="166" spans="3:3" ht="15.75" customHeight="1">
      <c r="C166" s="8"/>
    </row>
    <row r="167" spans="3:3" ht="15.75" customHeight="1">
      <c r="C167" s="8"/>
    </row>
    <row r="168" spans="3:3" ht="15.75" customHeight="1">
      <c r="C168" s="8"/>
    </row>
    <row r="169" spans="3:3" ht="15.75" customHeight="1">
      <c r="C169" s="8"/>
    </row>
    <row r="170" spans="3:3" ht="15.75" customHeight="1">
      <c r="C170" s="8"/>
    </row>
    <row r="171" spans="3:3" ht="15.75" customHeight="1">
      <c r="C171" s="8"/>
    </row>
    <row r="172" spans="3:3" ht="15.75" customHeight="1">
      <c r="C172" s="8"/>
    </row>
    <row r="173" spans="3:3" ht="15.75" customHeight="1">
      <c r="C173" s="8"/>
    </row>
    <row r="174" spans="3:3" ht="15.75" customHeight="1">
      <c r="C174" s="8"/>
    </row>
    <row r="175" spans="3:3" ht="15.75" customHeight="1">
      <c r="C175" s="8"/>
    </row>
    <row r="176" spans="3:3" ht="15.75" customHeight="1">
      <c r="C176" s="8"/>
    </row>
    <row r="177" spans="3:3" ht="15.75" customHeight="1">
      <c r="C177" s="8"/>
    </row>
    <row r="178" spans="3:3" ht="15.75" customHeight="1">
      <c r="C178" s="8"/>
    </row>
    <row r="179" spans="3:3" ht="15.75" customHeight="1">
      <c r="C179" s="8"/>
    </row>
    <row r="180" spans="3:3" ht="15.75" customHeight="1">
      <c r="C180" s="8"/>
    </row>
    <row r="181" spans="3:3" ht="15.75" customHeight="1">
      <c r="C181" s="8"/>
    </row>
    <row r="182" spans="3:3" ht="15.75" customHeight="1">
      <c r="C182" s="8"/>
    </row>
    <row r="183" spans="3:3" ht="15.75" customHeight="1">
      <c r="C183" s="8"/>
    </row>
    <row r="184" spans="3:3" ht="15.75" customHeight="1">
      <c r="C184" s="8"/>
    </row>
    <row r="185" spans="3:3" ht="15.75" customHeight="1">
      <c r="C185" s="8"/>
    </row>
    <row r="186" spans="3:3" ht="15.75" customHeight="1">
      <c r="C186" s="8"/>
    </row>
    <row r="187" spans="3:3" ht="15.75" customHeight="1">
      <c r="C187" s="8"/>
    </row>
    <row r="188" spans="3:3" ht="15.75" customHeight="1">
      <c r="C188" s="8"/>
    </row>
    <row r="189" spans="3:3" ht="15.75" customHeight="1">
      <c r="C189" s="8"/>
    </row>
    <row r="190" spans="3:3" ht="15.75" customHeight="1">
      <c r="C190" s="8"/>
    </row>
    <row r="191" spans="3:3" ht="15.75" customHeight="1">
      <c r="C191" s="8"/>
    </row>
    <row r="192" spans="3:3" ht="15.75" customHeight="1">
      <c r="C192" s="8"/>
    </row>
    <row r="193" spans="3:3" ht="15.75" customHeight="1">
      <c r="C193" s="8"/>
    </row>
    <row r="194" spans="3:3" ht="15.75" customHeight="1">
      <c r="C194" s="8"/>
    </row>
    <row r="195" spans="3:3" ht="15.75" customHeight="1">
      <c r="C195" s="8"/>
    </row>
    <row r="196" spans="3:3" ht="15.75" customHeight="1">
      <c r="C196" s="8"/>
    </row>
    <row r="197" spans="3:3" ht="15.75" customHeight="1">
      <c r="C197" s="8"/>
    </row>
    <row r="198" spans="3:3" ht="15.75" customHeight="1">
      <c r="C198" s="8"/>
    </row>
    <row r="199" spans="3:3" ht="15.75" customHeight="1">
      <c r="C199" s="8"/>
    </row>
    <row r="200" spans="3:3" ht="15.75" customHeight="1">
      <c r="C200" s="8"/>
    </row>
    <row r="201" spans="3:3" ht="15.75" customHeight="1">
      <c r="C201" s="8"/>
    </row>
    <row r="202" spans="3:3" ht="15.75" customHeight="1">
      <c r="C202" s="8"/>
    </row>
    <row r="203" spans="3:3" ht="15.75" customHeight="1">
      <c r="C203" s="8"/>
    </row>
    <row r="204" spans="3:3" ht="15.75" customHeight="1">
      <c r="C204" s="8"/>
    </row>
    <row r="205" spans="3:3" ht="15.75" customHeight="1">
      <c r="C205" s="8"/>
    </row>
    <row r="206" spans="3:3" ht="15.75" customHeight="1">
      <c r="C206" s="8"/>
    </row>
    <row r="207" spans="3:3" ht="15.75" customHeight="1">
      <c r="C207" s="8"/>
    </row>
    <row r="208" spans="3:3" ht="15.75" customHeight="1">
      <c r="C208" s="8"/>
    </row>
    <row r="209" spans="3:3" ht="15.75" customHeight="1">
      <c r="C209" s="8"/>
    </row>
    <row r="210" spans="3:3" ht="15.75" customHeight="1">
      <c r="C210" s="8"/>
    </row>
    <row r="211" spans="3:3" ht="15.75" customHeight="1">
      <c r="C211" s="8"/>
    </row>
    <row r="212" spans="3:3" ht="15.75" customHeight="1">
      <c r="C212" s="8"/>
    </row>
    <row r="213" spans="3:3" ht="15.75" customHeight="1">
      <c r="C213" s="8"/>
    </row>
    <row r="214" spans="3:3" ht="15.75" customHeight="1">
      <c r="C214" s="8"/>
    </row>
    <row r="215" spans="3:3" ht="15.75" customHeight="1">
      <c r="C215" s="8"/>
    </row>
    <row r="216" spans="3:3" ht="15.75" customHeight="1">
      <c r="C216" s="8"/>
    </row>
    <row r="217" spans="3:3" ht="15.75" customHeight="1">
      <c r="C217" s="8"/>
    </row>
    <row r="218" spans="3:3" ht="15.75" customHeight="1">
      <c r="C218" s="8"/>
    </row>
    <row r="219" spans="3:3" ht="15.75" customHeight="1">
      <c r="C219" s="8"/>
    </row>
    <row r="220" spans="3:3" ht="15.75" customHeight="1">
      <c r="C220" s="8"/>
    </row>
    <row r="221" spans="3:3" ht="15.75" customHeight="1">
      <c r="C221" s="8"/>
    </row>
    <row r="222" spans="3:3" ht="15.75" customHeight="1">
      <c r="C222" s="8"/>
    </row>
    <row r="223" spans="3:3" ht="15.75" customHeight="1">
      <c r="C223" s="8"/>
    </row>
    <row r="224" spans="3:3" ht="15.75" customHeight="1">
      <c r="C224" s="8"/>
    </row>
    <row r="225" spans="3:3" ht="15.75" customHeight="1">
      <c r="C225" s="8"/>
    </row>
    <row r="226" spans="3:3" ht="15.75" customHeight="1">
      <c r="C226" s="8"/>
    </row>
    <row r="227" spans="3:3" ht="15.75" customHeight="1">
      <c r="C227" s="8"/>
    </row>
    <row r="228" spans="3:3" ht="15.75" customHeight="1">
      <c r="C228" s="8"/>
    </row>
    <row r="229" spans="3:3" ht="15.75" customHeight="1">
      <c r="C229" s="8"/>
    </row>
    <row r="230" spans="3:3" ht="15.75" customHeight="1">
      <c r="C230" s="8"/>
    </row>
    <row r="231" spans="3:3" ht="15.75" customHeight="1">
      <c r="C231" s="8"/>
    </row>
    <row r="232" spans="3:3" ht="15.75" customHeight="1">
      <c r="C232" s="8"/>
    </row>
    <row r="233" spans="3:3" ht="15.75" customHeight="1">
      <c r="C233" s="8"/>
    </row>
    <row r="234" spans="3:3" ht="15.75" customHeight="1">
      <c r="C234" s="8"/>
    </row>
    <row r="235" spans="3:3" ht="15.75" customHeight="1">
      <c r="C235" s="8"/>
    </row>
    <row r="236" spans="3:3" ht="15.75" customHeight="1">
      <c r="C236" s="8"/>
    </row>
    <row r="237" spans="3:3" ht="15.75" customHeight="1">
      <c r="C237" s="8"/>
    </row>
    <row r="238" spans="3:3" ht="15.75" customHeight="1">
      <c r="C238" s="8"/>
    </row>
    <row r="239" spans="3:3" ht="15.75" customHeight="1">
      <c r="C239" s="8"/>
    </row>
    <row r="240" spans="3:3" ht="15.75" customHeight="1">
      <c r="C240" s="8"/>
    </row>
    <row r="241" spans="3:3" ht="15.75" customHeight="1">
      <c r="C241" s="8"/>
    </row>
    <row r="242" spans="3:3" ht="15.75" customHeight="1">
      <c r="C242" s="8"/>
    </row>
    <row r="243" spans="3:3" ht="15.75" customHeight="1">
      <c r="C243" s="8"/>
    </row>
    <row r="244" spans="3:3" ht="15.75" customHeight="1">
      <c r="C244" s="8"/>
    </row>
    <row r="245" spans="3:3" ht="15.75" customHeight="1">
      <c r="C245" s="8"/>
    </row>
    <row r="246" spans="3:3" ht="15.75" customHeight="1">
      <c r="C246" s="8"/>
    </row>
    <row r="247" spans="3:3" ht="15.75" customHeight="1">
      <c r="C247" s="8"/>
    </row>
    <row r="248" spans="3:3" ht="15.75" customHeight="1">
      <c r="C248" s="8"/>
    </row>
    <row r="249" spans="3:3" ht="15.75" customHeight="1">
      <c r="C249" s="8"/>
    </row>
    <row r="250" spans="3:3" ht="15.75" customHeight="1">
      <c r="C250" s="8"/>
    </row>
    <row r="251" spans="3:3" ht="15.75" customHeight="1">
      <c r="C251" s="8"/>
    </row>
    <row r="252" spans="3:3" ht="15.75" customHeight="1">
      <c r="C252" s="8"/>
    </row>
    <row r="253" spans="3:3" ht="15.75" customHeight="1">
      <c r="C253" s="8"/>
    </row>
    <row r="254" spans="3:3" ht="15.75" customHeight="1">
      <c r="C254" s="8"/>
    </row>
    <row r="255" spans="3:3" ht="15.75" customHeight="1">
      <c r="C255" s="8"/>
    </row>
    <row r="256" spans="3:3" ht="15.75" customHeight="1">
      <c r="C256" s="8"/>
    </row>
    <row r="257" spans="3:3" ht="15.75" customHeight="1">
      <c r="C257" s="8"/>
    </row>
    <row r="258" spans="3:3" ht="15.75" customHeight="1">
      <c r="C258" s="8"/>
    </row>
    <row r="259" spans="3:3" ht="15.75" customHeight="1">
      <c r="C259" s="8"/>
    </row>
    <row r="260" spans="3:3" ht="15.75" customHeight="1">
      <c r="C260" s="8"/>
    </row>
    <row r="261" spans="3:3" ht="15.75" customHeight="1">
      <c r="C261" s="8"/>
    </row>
    <row r="262" spans="3:3" ht="15.75" customHeight="1">
      <c r="C262" s="8"/>
    </row>
    <row r="263" spans="3:3" ht="15.75" customHeight="1">
      <c r="C263" s="8"/>
    </row>
    <row r="264" spans="3:3" ht="15.75" customHeight="1">
      <c r="C264" s="8"/>
    </row>
    <row r="265" spans="3:3" ht="15.75" customHeight="1">
      <c r="C265" s="8"/>
    </row>
    <row r="266" spans="3:3" ht="15.75" customHeight="1">
      <c r="C266" s="8"/>
    </row>
    <row r="267" spans="3:3" ht="15.75" customHeight="1">
      <c r="C267" s="8"/>
    </row>
    <row r="268" spans="3:3" ht="15.75" customHeight="1">
      <c r="C268" s="8"/>
    </row>
    <row r="269" spans="3:3" ht="15.75" customHeight="1">
      <c r="C269" s="8"/>
    </row>
    <row r="270" spans="3:3" ht="15.75" customHeight="1">
      <c r="C270" s="8"/>
    </row>
    <row r="271" spans="3:3" ht="15.75" customHeight="1">
      <c r="C271" s="8"/>
    </row>
    <row r="272" spans="3:3" ht="15.75" customHeight="1">
      <c r="C272" s="8"/>
    </row>
    <row r="273" spans="3:3" ht="15.75" customHeight="1">
      <c r="C273" s="8"/>
    </row>
    <row r="274" spans="3:3" ht="15.75" customHeight="1">
      <c r="C274" s="8"/>
    </row>
    <row r="275" spans="3:3" ht="15.75" customHeight="1">
      <c r="C275" s="8"/>
    </row>
    <row r="276" spans="3:3" ht="15.75" customHeight="1">
      <c r="C276" s="8"/>
    </row>
    <row r="277" spans="3:3" ht="15.75" customHeight="1">
      <c r="C277" s="8"/>
    </row>
    <row r="278" spans="3:3" ht="15.75" customHeight="1">
      <c r="C278" s="8"/>
    </row>
    <row r="279" spans="3:3" ht="15.75" customHeight="1">
      <c r="C279" s="8"/>
    </row>
    <row r="280" spans="3:3" ht="15.75" customHeight="1">
      <c r="C280" s="8"/>
    </row>
    <row r="281" spans="3:3" ht="15.75" customHeight="1">
      <c r="C281" s="8"/>
    </row>
    <row r="282" spans="3:3" ht="15.75" customHeight="1">
      <c r="C282" s="8"/>
    </row>
    <row r="283" spans="3:3" ht="15.75" customHeight="1">
      <c r="C283" s="8"/>
    </row>
    <row r="284" spans="3:3" ht="15.75" customHeight="1">
      <c r="C284" s="8"/>
    </row>
    <row r="285" spans="3:3" ht="15.75" customHeight="1">
      <c r="C285" s="8"/>
    </row>
    <row r="286" spans="3:3" ht="15.75" customHeight="1">
      <c r="C286" s="8"/>
    </row>
    <row r="287" spans="3:3" ht="15.75" customHeight="1">
      <c r="C287" s="8"/>
    </row>
    <row r="288" spans="3:3" ht="15.75" customHeight="1">
      <c r="C288" s="8"/>
    </row>
    <row r="289" spans="3:3" ht="15.75" customHeight="1">
      <c r="C289" s="8"/>
    </row>
    <row r="290" spans="3:3" ht="15.75" customHeight="1">
      <c r="C290" s="8"/>
    </row>
    <row r="291" spans="3:3" ht="15.75" customHeight="1">
      <c r="C291" s="8"/>
    </row>
    <row r="292" spans="3:3" ht="15.75" customHeight="1">
      <c r="C292" s="8"/>
    </row>
    <row r="293" spans="3:3" ht="15.75" customHeight="1">
      <c r="C293" s="8"/>
    </row>
    <row r="294" spans="3:3" ht="15.75" customHeight="1">
      <c r="C294" s="8"/>
    </row>
    <row r="295" spans="3:3" ht="15.75" customHeight="1">
      <c r="C295" s="8"/>
    </row>
    <row r="296" spans="3:3" ht="15.75" customHeight="1">
      <c r="C296" s="8"/>
    </row>
    <row r="297" spans="3:3" ht="15.75" customHeight="1">
      <c r="C297" s="8"/>
    </row>
    <row r="298" spans="3:3" ht="15.75" customHeight="1">
      <c r="C298" s="8"/>
    </row>
    <row r="299" spans="3:3" ht="15.75" customHeight="1">
      <c r="C299" s="8"/>
    </row>
    <row r="300" spans="3:3" ht="15.75" customHeight="1">
      <c r="C300" s="8"/>
    </row>
    <row r="301" spans="3:3" ht="15.75" customHeight="1">
      <c r="C301" s="8"/>
    </row>
    <row r="302" spans="3:3" ht="15.75" customHeight="1">
      <c r="C302" s="8"/>
    </row>
    <row r="303" spans="3:3" ht="15.75" customHeight="1">
      <c r="C303" s="8"/>
    </row>
    <row r="304" spans="3:3" ht="15.75" customHeight="1">
      <c r="C304" s="8"/>
    </row>
    <row r="305" spans="3:3" ht="15.75" customHeight="1">
      <c r="C305" s="8"/>
    </row>
    <row r="306" spans="3:3" ht="15.75" customHeight="1">
      <c r="C306" s="8"/>
    </row>
    <row r="307" spans="3:3" ht="15.75" customHeight="1">
      <c r="C307" s="8"/>
    </row>
    <row r="308" spans="3:3" ht="15.75" customHeight="1">
      <c r="C308" s="8"/>
    </row>
    <row r="309" spans="3:3" ht="15.75" customHeight="1">
      <c r="C309" s="8"/>
    </row>
    <row r="310" spans="3:3" ht="15.75" customHeight="1">
      <c r="C310" s="8"/>
    </row>
    <row r="311" spans="3:3" ht="15.75" customHeight="1">
      <c r="C311" s="8"/>
    </row>
    <row r="312" spans="3:3" ht="15.75" customHeight="1">
      <c r="C312" s="8"/>
    </row>
    <row r="313" spans="3:3" ht="15.75" customHeight="1">
      <c r="C313" s="8"/>
    </row>
    <row r="314" spans="3:3" ht="15.75" customHeight="1">
      <c r="C314" s="8"/>
    </row>
    <row r="315" spans="3:3" ht="15.75" customHeight="1">
      <c r="C315" s="8"/>
    </row>
    <row r="316" spans="3:3" ht="15.75" customHeight="1">
      <c r="C316" s="8"/>
    </row>
    <row r="317" spans="3:3" ht="15.75" customHeight="1">
      <c r="C317" s="8"/>
    </row>
    <row r="318" spans="3:3" ht="15.75" customHeight="1">
      <c r="C318" s="8"/>
    </row>
    <row r="319" spans="3:3" ht="15.75" customHeight="1">
      <c r="C319" s="8"/>
    </row>
    <row r="320" spans="3:3" ht="15.75" customHeight="1">
      <c r="C320" s="8"/>
    </row>
    <row r="321" spans="3:3" ht="15.75" customHeight="1">
      <c r="C321" s="8"/>
    </row>
    <row r="322" spans="3:3" ht="15.75" customHeight="1">
      <c r="C322" s="8"/>
    </row>
    <row r="323" spans="3:3" ht="15.75" customHeight="1">
      <c r="C323" s="8"/>
    </row>
    <row r="324" spans="3:3" ht="15.75" customHeight="1">
      <c r="C324" s="8"/>
    </row>
    <row r="325" spans="3:3" ht="15.75" customHeight="1">
      <c r="C325" s="8"/>
    </row>
    <row r="326" spans="3:3" ht="15.75" customHeight="1">
      <c r="C326" s="8"/>
    </row>
    <row r="327" spans="3:3" ht="15.75" customHeight="1">
      <c r="C327" s="8"/>
    </row>
    <row r="328" spans="3:3" ht="15.75" customHeight="1">
      <c r="C328" s="8"/>
    </row>
    <row r="329" spans="3:3" ht="15.75" customHeight="1">
      <c r="C329" s="8"/>
    </row>
    <row r="330" spans="3:3" ht="15.75" customHeight="1">
      <c r="C330" s="8"/>
    </row>
    <row r="331" spans="3:3" ht="15.75" customHeight="1">
      <c r="C331" s="8"/>
    </row>
    <row r="332" spans="3:3" ht="15.75" customHeight="1">
      <c r="C332" s="8"/>
    </row>
    <row r="333" spans="3:3" ht="15.75" customHeight="1">
      <c r="C333" s="8"/>
    </row>
    <row r="334" spans="3:3" ht="15.75" customHeight="1">
      <c r="C334" s="8"/>
    </row>
    <row r="335" spans="3:3" ht="15.75" customHeight="1">
      <c r="C335" s="8"/>
    </row>
    <row r="336" spans="3:3" ht="15.75" customHeight="1">
      <c r="C336" s="8"/>
    </row>
    <row r="337" spans="3:3" ht="15.75" customHeight="1">
      <c r="C337" s="8"/>
    </row>
    <row r="338" spans="3:3" ht="15.75" customHeight="1">
      <c r="C338" s="8"/>
    </row>
    <row r="339" spans="3:3" ht="15.75" customHeight="1">
      <c r="C339" s="8"/>
    </row>
    <row r="340" spans="3:3" ht="15.75" customHeight="1">
      <c r="C340" s="8"/>
    </row>
    <row r="341" spans="3:3" ht="15.75" customHeight="1">
      <c r="C341" s="8"/>
    </row>
    <row r="342" spans="3:3" ht="15.75" customHeight="1">
      <c r="C342" s="8"/>
    </row>
    <row r="343" spans="3:3" ht="15.75" customHeight="1">
      <c r="C343" s="8"/>
    </row>
    <row r="344" spans="3:3" ht="15.75" customHeight="1">
      <c r="C344" s="8"/>
    </row>
    <row r="345" spans="3:3" ht="15.75" customHeight="1">
      <c r="C345" s="8"/>
    </row>
    <row r="346" spans="3:3" ht="15.75" customHeight="1">
      <c r="C346" s="8"/>
    </row>
    <row r="347" spans="3:3" ht="15.75" customHeight="1">
      <c r="C347" s="8"/>
    </row>
    <row r="348" spans="3:3" ht="15.75" customHeight="1">
      <c r="C348" s="8"/>
    </row>
    <row r="349" spans="3:3" ht="15.75" customHeight="1">
      <c r="C349" s="8"/>
    </row>
    <row r="350" spans="3:3" ht="15.75" customHeight="1">
      <c r="C350" s="8"/>
    </row>
    <row r="351" spans="3:3" ht="15.75" customHeight="1">
      <c r="C351" s="8"/>
    </row>
    <row r="352" spans="3:3" ht="15.75" customHeight="1">
      <c r="C352" s="8"/>
    </row>
    <row r="353" spans="3:3" ht="15.75" customHeight="1">
      <c r="C353" s="8"/>
    </row>
    <row r="354" spans="3:3" ht="15.75" customHeight="1">
      <c r="C354" s="8"/>
    </row>
    <row r="355" spans="3:3" ht="15.75" customHeight="1">
      <c r="C355" s="8"/>
    </row>
    <row r="356" spans="3:3" ht="15.75" customHeight="1">
      <c r="C356" s="8"/>
    </row>
    <row r="357" spans="3:3" ht="15.75" customHeight="1">
      <c r="C357" s="8"/>
    </row>
    <row r="358" spans="3:3" ht="15.75" customHeight="1">
      <c r="C358" s="8"/>
    </row>
    <row r="359" spans="3:3" ht="15.75" customHeight="1">
      <c r="C359" s="8"/>
    </row>
    <row r="360" spans="3:3" ht="15.75" customHeight="1">
      <c r="C360" s="8"/>
    </row>
    <row r="361" spans="3:3" ht="15.75" customHeight="1">
      <c r="C361" s="8"/>
    </row>
    <row r="362" spans="3:3" ht="15.75" customHeight="1">
      <c r="C362" s="8"/>
    </row>
    <row r="363" spans="3:3" ht="15.75" customHeight="1">
      <c r="C363" s="8"/>
    </row>
    <row r="364" spans="3:3" ht="15.75" customHeight="1">
      <c r="C364" s="8"/>
    </row>
    <row r="365" spans="3:3" ht="15.75" customHeight="1">
      <c r="C365" s="8"/>
    </row>
    <row r="366" spans="3:3" ht="15.75" customHeight="1">
      <c r="C366" s="8"/>
    </row>
    <row r="367" spans="3:3" ht="15.75" customHeight="1">
      <c r="C367" s="8"/>
    </row>
    <row r="368" spans="3:3" ht="15.75" customHeight="1">
      <c r="C368" s="8"/>
    </row>
    <row r="369" spans="3:3" ht="15.75" customHeight="1">
      <c r="C369" s="8"/>
    </row>
    <row r="370" spans="3:3" ht="15.75" customHeight="1">
      <c r="C370" s="8"/>
    </row>
    <row r="371" spans="3:3" ht="15.75" customHeight="1">
      <c r="C371" s="8"/>
    </row>
    <row r="372" spans="3:3" ht="15.75" customHeight="1">
      <c r="C372" s="8"/>
    </row>
    <row r="373" spans="3:3" ht="15.75" customHeight="1">
      <c r="C373" s="8"/>
    </row>
    <row r="374" spans="3:3" ht="15.75" customHeight="1">
      <c r="C374" s="8"/>
    </row>
    <row r="375" spans="3:3" ht="15.75" customHeight="1">
      <c r="C375" s="8"/>
    </row>
    <row r="376" spans="3:3" ht="15.75" customHeight="1">
      <c r="C376" s="8"/>
    </row>
    <row r="377" spans="3:3" ht="15.75" customHeight="1">
      <c r="C377" s="8"/>
    </row>
    <row r="378" spans="3:3" ht="15.75" customHeight="1">
      <c r="C378" s="8"/>
    </row>
    <row r="379" spans="3:3" ht="15.75" customHeight="1">
      <c r="C379" s="8"/>
    </row>
    <row r="380" spans="3:3" ht="15.75" customHeight="1">
      <c r="C380" s="8"/>
    </row>
    <row r="381" spans="3:3" ht="15.75" customHeight="1">
      <c r="C381" s="8"/>
    </row>
    <row r="382" spans="3:3" ht="15.75" customHeight="1">
      <c r="C382" s="8"/>
    </row>
    <row r="383" spans="3:3" ht="15.75" customHeight="1">
      <c r="C383" s="8"/>
    </row>
    <row r="384" spans="3:3" ht="15.75" customHeight="1">
      <c r="C384" s="8"/>
    </row>
    <row r="385" spans="3:3" ht="15.75" customHeight="1">
      <c r="C385" s="8"/>
    </row>
    <row r="386" spans="3:3" ht="15.75" customHeight="1">
      <c r="C386" s="8"/>
    </row>
    <row r="387" spans="3:3" ht="15.75" customHeight="1">
      <c r="C387" s="8"/>
    </row>
    <row r="388" spans="3:3" ht="15.75" customHeight="1">
      <c r="C388" s="8"/>
    </row>
    <row r="389" spans="3:3" ht="15.75" customHeight="1">
      <c r="C389" s="8"/>
    </row>
    <row r="390" spans="3:3" ht="15.75" customHeight="1">
      <c r="C390" s="8"/>
    </row>
    <row r="391" spans="3:3" ht="15.75" customHeight="1">
      <c r="C391" s="8"/>
    </row>
    <row r="392" spans="3:3" ht="15.75" customHeight="1">
      <c r="C392" s="8"/>
    </row>
    <row r="393" spans="3:3" ht="15.75" customHeight="1">
      <c r="C393" s="8"/>
    </row>
    <row r="394" spans="3:3" ht="15.75" customHeight="1">
      <c r="C394" s="8"/>
    </row>
    <row r="395" spans="3:3" ht="15.75" customHeight="1">
      <c r="C395" s="8"/>
    </row>
    <row r="396" spans="3:3" ht="15.75" customHeight="1">
      <c r="C396" s="8"/>
    </row>
    <row r="397" spans="3:3" ht="15.75" customHeight="1">
      <c r="C397" s="8"/>
    </row>
    <row r="398" spans="3:3" ht="15.75" customHeight="1">
      <c r="C398" s="8"/>
    </row>
    <row r="399" spans="3:3" ht="15.75" customHeight="1">
      <c r="C399" s="8"/>
    </row>
    <row r="400" spans="3:3" ht="15.75" customHeight="1">
      <c r="C400" s="8"/>
    </row>
    <row r="401" spans="3:3" ht="15.75" customHeight="1">
      <c r="C401" s="8"/>
    </row>
    <row r="402" spans="3:3" ht="15.75" customHeight="1">
      <c r="C402" s="8"/>
    </row>
    <row r="403" spans="3:3" ht="15.75" customHeight="1">
      <c r="C403" s="8"/>
    </row>
    <row r="404" spans="3:3" ht="15.75" customHeight="1">
      <c r="C404" s="8"/>
    </row>
    <row r="405" spans="3:3" ht="15.75" customHeight="1">
      <c r="C405" s="8"/>
    </row>
    <row r="406" spans="3:3" ht="15.75" customHeight="1">
      <c r="C406" s="8"/>
    </row>
    <row r="407" spans="3:3" ht="15.75" customHeight="1">
      <c r="C407" s="8"/>
    </row>
    <row r="408" spans="3:3" ht="15.75" customHeight="1">
      <c r="C408" s="8"/>
    </row>
    <row r="409" spans="3:3" ht="15.75" customHeight="1">
      <c r="C409" s="8"/>
    </row>
    <row r="410" spans="3:3" ht="15.75" customHeight="1">
      <c r="C410" s="8"/>
    </row>
    <row r="411" spans="3:3" ht="15.75" customHeight="1">
      <c r="C411" s="8"/>
    </row>
    <row r="412" spans="3:3" ht="15.75" customHeight="1">
      <c r="C412" s="8"/>
    </row>
    <row r="413" spans="3:3" ht="15.75" customHeight="1">
      <c r="C413" s="8"/>
    </row>
    <row r="414" spans="3:3" ht="15.75" customHeight="1">
      <c r="C414" s="8"/>
    </row>
    <row r="415" spans="3:3" ht="15.75" customHeight="1">
      <c r="C415" s="8"/>
    </row>
    <row r="416" spans="3:3" ht="15.75" customHeight="1">
      <c r="C416" s="8"/>
    </row>
    <row r="417" spans="3:3" ht="15.75" customHeight="1">
      <c r="C417" s="8"/>
    </row>
    <row r="418" spans="3:3" ht="15.75" customHeight="1">
      <c r="C418" s="8"/>
    </row>
    <row r="419" spans="3:3" ht="15.75" customHeight="1">
      <c r="C419" s="8"/>
    </row>
    <row r="420" spans="3:3" ht="15.75" customHeight="1">
      <c r="C420" s="8"/>
    </row>
    <row r="421" spans="3:3" ht="15.75" customHeight="1">
      <c r="C421" s="8"/>
    </row>
    <row r="422" spans="3:3" ht="15.75" customHeight="1">
      <c r="C422" s="8"/>
    </row>
    <row r="423" spans="3:3" ht="15.75" customHeight="1">
      <c r="C423" s="8"/>
    </row>
    <row r="424" spans="3:3" ht="15.75" customHeight="1">
      <c r="C424" s="8"/>
    </row>
    <row r="425" spans="3:3" ht="15.75" customHeight="1">
      <c r="C425" s="8"/>
    </row>
    <row r="426" spans="3:3" ht="15.75" customHeight="1">
      <c r="C426" s="8"/>
    </row>
    <row r="427" spans="3:3" ht="15.75" customHeight="1">
      <c r="C427" s="8"/>
    </row>
    <row r="428" spans="3:3" ht="15.75" customHeight="1">
      <c r="C428" s="8"/>
    </row>
    <row r="429" spans="3:3" ht="15.75" customHeight="1">
      <c r="C429" s="8"/>
    </row>
    <row r="430" spans="3:3" ht="15.75" customHeight="1">
      <c r="C430" s="8"/>
    </row>
    <row r="431" spans="3:3" ht="15.75" customHeight="1">
      <c r="C431" s="8"/>
    </row>
    <row r="432" spans="3:3" ht="15.75" customHeight="1">
      <c r="C432" s="8"/>
    </row>
    <row r="433" spans="3:3" ht="15.75" customHeight="1">
      <c r="C433" s="8"/>
    </row>
    <row r="434" spans="3:3" ht="15.75" customHeight="1">
      <c r="C434" s="8"/>
    </row>
    <row r="435" spans="3:3" ht="15.75" customHeight="1">
      <c r="C435" s="8"/>
    </row>
    <row r="436" spans="3:3" ht="15.75" customHeight="1">
      <c r="C436" s="8"/>
    </row>
    <row r="437" spans="3:3" ht="15.75" customHeight="1">
      <c r="C437" s="8"/>
    </row>
    <row r="438" spans="3:3" ht="15.75" customHeight="1">
      <c r="C438" s="8"/>
    </row>
    <row r="439" spans="3:3" ht="15.75" customHeight="1">
      <c r="C439" s="8"/>
    </row>
    <row r="440" spans="3:3" ht="15.75" customHeight="1">
      <c r="C440" s="8"/>
    </row>
    <row r="441" spans="3:3" ht="15.75" customHeight="1">
      <c r="C441" s="8"/>
    </row>
    <row r="442" spans="3:3" ht="15.75" customHeight="1">
      <c r="C442" s="8"/>
    </row>
    <row r="443" spans="3:3" ht="15.75" customHeight="1">
      <c r="C443" s="8"/>
    </row>
    <row r="444" spans="3:3" ht="15.75" customHeight="1">
      <c r="C444" s="8"/>
    </row>
    <row r="445" spans="3:3" ht="15.75" customHeight="1">
      <c r="C445" s="8"/>
    </row>
    <row r="446" spans="3:3" ht="15.75" customHeight="1">
      <c r="C446" s="8"/>
    </row>
    <row r="447" spans="3:3" ht="15.75" customHeight="1">
      <c r="C447" s="8"/>
    </row>
    <row r="448" spans="3:3" ht="15.75" customHeight="1">
      <c r="C448" s="8"/>
    </row>
    <row r="449" spans="3:3" ht="15.75" customHeight="1">
      <c r="C449" s="8"/>
    </row>
    <row r="450" spans="3:3" ht="15.75" customHeight="1">
      <c r="C450" s="8"/>
    </row>
    <row r="451" spans="3:3" ht="15.75" customHeight="1">
      <c r="C451" s="8"/>
    </row>
    <row r="452" spans="3:3" ht="15.75" customHeight="1">
      <c r="C452" s="8"/>
    </row>
    <row r="453" spans="3:3" ht="15.75" customHeight="1">
      <c r="C453" s="8"/>
    </row>
    <row r="454" spans="3:3" ht="15.75" customHeight="1">
      <c r="C454" s="8"/>
    </row>
    <row r="455" spans="3:3" ht="15.75" customHeight="1">
      <c r="C455" s="8"/>
    </row>
    <row r="456" spans="3:3" ht="15.75" customHeight="1">
      <c r="C456" s="8"/>
    </row>
    <row r="457" spans="3:3" ht="15.75" customHeight="1">
      <c r="C457" s="8"/>
    </row>
    <row r="458" spans="3:3" ht="15.75" customHeight="1">
      <c r="C458" s="8"/>
    </row>
    <row r="459" spans="3:3" ht="15.75" customHeight="1">
      <c r="C459" s="8"/>
    </row>
    <row r="460" spans="3:3" ht="15.75" customHeight="1">
      <c r="C460" s="8"/>
    </row>
    <row r="461" spans="3:3" ht="15.75" customHeight="1">
      <c r="C461" s="8"/>
    </row>
    <row r="462" spans="3:3" ht="15.75" customHeight="1">
      <c r="C462" s="8"/>
    </row>
    <row r="463" spans="3:3" ht="15.75" customHeight="1">
      <c r="C463" s="8"/>
    </row>
    <row r="464" spans="3:3" ht="15.75" customHeight="1">
      <c r="C464" s="8"/>
    </row>
    <row r="465" spans="3:3" ht="15.75" customHeight="1">
      <c r="C465" s="8"/>
    </row>
    <row r="466" spans="3:3" ht="15.75" customHeight="1">
      <c r="C466" s="8"/>
    </row>
    <row r="467" spans="3:3" ht="15.75" customHeight="1">
      <c r="C467" s="8"/>
    </row>
    <row r="468" spans="3:3" ht="15.75" customHeight="1">
      <c r="C468" s="8"/>
    </row>
    <row r="469" spans="3:3" ht="15.75" customHeight="1">
      <c r="C469" s="8"/>
    </row>
    <row r="470" spans="3:3" ht="15.75" customHeight="1">
      <c r="C470" s="8"/>
    </row>
    <row r="471" spans="3:3" ht="15.75" customHeight="1">
      <c r="C471" s="8"/>
    </row>
    <row r="472" spans="3:3" ht="15.75" customHeight="1">
      <c r="C472" s="8"/>
    </row>
    <row r="473" spans="3:3" ht="15.75" customHeight="1">
      <c r="C473" s="8"/>
    </row>
    <row r="474" spans="3:3" ht="15.75" customHeight="1">
      <c r="C474" s="8"/>
    </row>
    <row r="475" spans="3:3" ht="15.75" customHeight="1">
      <c r="C475" s="8"/>
    </row>
    <row r="476" spans="3:3" ht="15.75" customHeight="1">
      <c r="C476" s="8"/>
    </row>
    <row r="477" spans="3:3" ht="15.75" customHeight="1">
      <c r="C477" s="8"/>
    </row>
    <row r="478" spans="3:3" ht="15.75" customHeight="1">
      <c r="C478" s="8"/>
    </row>
    <row r="479" spans="3:3" ht="15.75" customHeight="1">
      <c r="C479" s="8"/>
    </row>
    <row r="480" spans="3:3" ht="15.75" customHeight="1">
      <c r="C480" s="8"/>
    </row>
    <row r="481" spans="3:3" ht="15.75" customHeight="1">
      <c r="C481" s="8"/>
    </row>
    <row r="482" spans="3:3" ht="15.75" customHeight="1">
      <c r="C482" s="8"/>
    </row>
    <row r="483" spans="3:3" ht="15.75" customHeight="1">
      <c r="C483" s="8"/>
    </row>
    <row r="484" spans="3:3" ht="15.75" customHeight="1">
      <c r="C484" s="8"/>
    </row>
    <row r="485" spans="3:3" ht="15.75" customHeight="1">
      <c r="C485" s="8"/>
    </row>
    <row r="486" spans="3:3" ht="15.75" customHeight="1">
      <c r="C486" s="8"/>
    </row>
    <row r="487" spans="3:3" ht="15.75" customHeight="1">
      <c r="C487" s="8"/>
    </row>
    <row r="488" spans="3:3" ht="15.75" customHeight="1">
      <c r="C488" s="8"/>
    </row>
    <row r="489" spans="3:3" ht="15.75" customHeight="1">
      <c r="C489" s="8"/>
    </row>
    <row r="490" spans="3:3" ht="15.75" customHeight="1">
      <c r="C490" s="8"/>
    </row>
    <row r="491" spans="3:3" ht="15.75" customHeight="1">
      <c r="C491" s="8"/>
    </row>
    <row r="492" spans="3:3" ht="15.75" customHeight="1">
      <c r="C492" s="8"/>
    </row>
    <row r="493" spans="3:3" ht="15.75" customHeight="1">
      <c r="C493" s="8"/>
    </row>
    <row r="494" spans="3:3" ht="15.75" customHeight="1">
      <c r="C494" s="8"/>
    </row>
    <row r="495" spans="3:3" ht="15.75" customHeight="1">
      <c r="C495" s="8"/>
    </row>
    <row r="496" spans="3:3" ht="15.75" customHeight="1">
      <c r="C496" s="8"/>
    </row>
    <row r="497" spans="3:3" ht="15.75" customHeight="1">
      <c r="C497" s="8"/>
    </row>
    <row r="498" spans="3:3" ht="15.75" customHeight="1">
      <c r="C498" s="8"/>
    </row>
    <row r="499" spans="3:3" ht="15.75" customHeight="1">
      <c r="C499" s="8"/>
    </row>
    <row r="500" spans="3:3" ht="15.75" customHeight="1">
      <c r="C500" s="8"/>
    </row>
    <row r="501" spans="3:3" ht="15.75" customHeight="1">
      <c r="C501" s="8"/>
    </row>
    <row r="502" spans="3:3" ht="15.75" customHeight="1">
      <c r="C502" s="8"/>
    </row>
    <row r="503" spans="3:3" ht="15.75" customHeight="1">
      <c r="C503" s="8"/>
    </row>
    <row r="504" spans="3:3" ht="15.75" customHeight="1">
      <c r="C504" s="8"/>
    </row>
    <row r="505" spans="3:3" ht="15.75" customHeight="1">
      <c r="C505" s="8"/>
    </row>
    <row r="506" spans="3:3" ht="15.75" customHeight="1">
      <c r="C506" s="8"/>
    </row>
    <row r="507" spans="3:3" ht="15.75" customHeight="1">
      <c r="C507" s="8"/>
    </row>
    <row r="508" spans="3:3" ht="15.75" customHeight="1">
      <c r="C508" s="8"/>
    </row>
    <row r="509" spans="3:3" ht="15.75" customHeight="1">
      <c r="C509" s="8"/>
    </row>
    <row r="510" spans="3:3" ht="15.75" customHeight="1">
      <c r="C510" s="8"/>
    </row>
    <row r="511" spans="3:3" ht="15.75" customHeight="1">
      <c r="C511" s="8"/>
    </row>
    <row r="512" spans="3:3" ht="15.75" customHeight="1">
      <c r="C512" s="8"/>
    </row>
    <row r="513" spans="3:3" ht="15.75" customHeight="1">
      <c r="C513" s="8"/>
    </row>
    <row r="514" spans="3:3" ht="15.75" customHeight="1">
      <c r="C514" s="8"/>
    </row>
    <row r="515" spans="3:3" ht="15.75" customHeight="1">
      <c r="C515" s="8"/>
    </row>
    <row r="516" spans="3:3" ht="15.75" customHeight="1">
      <c r="C516" s="8"/>
    </row>
    <row r="517" spans="3:3" ht="15.75" customHeight="1">
      <c r="C517" s="8"/>
    </row>
    <row r="518" spans="3:3" ht="15.75" customHeight="1">
      <c r="C518" s="8"/>
    </row>
    <row r="519" spans="3:3" ht="15.75" customHeight="1">
      <c r="C519" s="8"/>
    </row>
    <row r="520" spans="3:3" ht="15.75" customHeight="1">
      <c r="C520" s="8"/>
    </row>
    <row r="521" spans="3:3" ht="15.75" customHeight="1">
      <c r="C521" s="8"/>
    </row>
    <row r="522" spans="3:3" ht="15.75" customHeight="1">
      <c r="C522" s="8"/>
    </row>
    <row r="523" spans="3:3" ht="15.75" customHeight="1">
      <c r="C523" s="8"/>
    </row>
    <row r="524" spans="3:3" ht="15.75" customHeight="1">
      <c r="C524" s="8"/>
    </row>
    <row r="525" spans="3:3" ht="15.75" customHeight="1">
      <c r="C525" s="8"/>
    </row>
    <row r="526" spans="3:3" ht="15.75" customHeight="1">
      <c r="C526" s="8"/>
    </row>
    <row r="527" spans="3:3" ht="15.75" customHeight="1">
      <c r="C527" s="8"/>
    </row>
    <row r="528" spans="3:3" ht="15.75" customHeight="1">
      <c r="C528" s="8"/>
    </row>
    <row r="529" spans="3:3" ht="15.75" customHeight="1">
      <c r="C529" s="8"/>
    </row>
    <row r="530" spans="3:3" ht="15.75" customHeight="1">
      <c r="C530" s="8"/>
    </row>
    <row r="531" spans="3:3" ht="15.75" customHeight="1">
      <c r="C531" s="8"/>
    </row>
    <row r="532" spans="3:3" ht="15.75" customHeight="1">
      <c r="C532" s="8"/>
    </row>
    <row r="533" spans="3:3" ht="15.75" customHeight="1">
      <c r="C533" s="8"/>
    </row>
    <row r="534" spans="3:3" ht="15.75" customHeight="1">
      <c r="C534" s="8"/>
    </row>
    <row r="535" spans="3:3" ht="15.75" customHeight="1">
      <c r="C535" s="8"/>
    </row>
    <row r="536" spans="3:3" ht="15.75" customHeight="1">
      <c r="C536" s="8"/>
    </row>
    <row r="537" spans="3:3" ht="15.75" customHeight="1">
      <c r="C537" s="8"/>
    </row>
    <row r="538" spans="3:3" ht="15.75" customHeight="1">
      <c r="C538" s="8"/>
    </row>
    <row r="539" spans="3:3" ht="15.75" customHeight="1">
      <c r="C539" s="8"/>
    </row>
    <row r="540" spans="3:3" ht="15.75" customHeight="1">
      <c r="C540" s="8"/>
    </row>
    <row r="541" spans="3:3" ht="15.75" customHeight="1">
      <c r="C541" s="8"/>
    </row>
    <row r="542" spans="3:3" ht="15.75" customHeight="1">
      <c r="C542" s="8"/>
    </row>
    <row r="543" spans="3:3" ht="15.75" customHeight="1">
      <c r="C543" s="8"/>
    </row>
    <row r="544" spans="3:3" ht="15.75" customHeight="1">
      <c r="C544" s="8"/>
    </row>
    <row r="545" spans="3:3" ht="15.75" customHeight="1">
      <c r="C545" s="8"/>
    </row>
    <row r="546" spans="3:3" ht="15.75" customHeight="1">
      <c r="C546" s="8"/>
    </row>
    <row r="547" spans="3:3" ht="15.75" customHeight="1">
      <c r="C547" s="8"/>
    </row>
    <row r="548" spans="3:3" ht="15.75" customHeight="1">
      <c r="C548" s="8"/>
    </row>
    <row r="549" spans="3:3" ht="15.75" customHeight="1">
      <c r="C549" s="8"/>
    </row>
    <row r="550" spans="3:3" ht="15.75" customHeight="1">
      <c r="C550" s="8"/>
    </row>
    <row r="551" spans="3:3" ht="15.75" customHeight="1">
      <c r="C551" s="8"/>
    </row>
    <row r="552" spans="3:3" ht="15.75" customHeight="1">
      <c r="C552" s="8"/>
    </row>
    <row r="553" spans="3:3" ht="15.75" customHeight="1">
      <c r="C553" s="8"/>
    </row>
    <row r="554" spans="3:3" ht="15.75" customHeight="1">
      <c r="C554" s="8"/>
    </row>
    <row r="555" spans="3:3" ht="15.75" customHeight="1">
      <c r="C555" s="8"/>
    </row>
    <row r="556" spans="3:3" ht="15.75" customHeight="1">
      <c r="C556" s="8"/>
    </row>
    <row r="557" spans="3:3" ht="15.75" customHeight="1">
      <c r="C557" s="8"/>
    </row>
    <row r="558" spans="3:3" ht="15.75" customHeight="1">
      <c r="C558" s="8"/>
    </row>
    <row r="559" spans="3:3" ht="15.75" customHeight="1">
      <c r="C559" s="8"/>
    </row>
    <row r="560" spans="3:3" ht="15.75" customHeight="1">
      <c r="C560" s="8"/>
    </row>
    <row r="561" spans="3:3" ht="15.75" customHeight="1">
      <c r="C561" s="8"/>
    </row>
    <row r="562" spans="3:3" ht="15.75" customHeight="1">
      <c r="C562" s="8"/>
    </row>
    <row r="563" spans="3:3" ht="15.75" customHeight="1">
      <c r="C563" s="8"/>
    </row>
    <row r="564" spans="3:3" ht="15.75" customHeight="1">
      <c r="C564" s="8"/>
    </row>
    <row r="565" spans="3:3" ht="15.75" customHeight="1">
      <c r="C565" s="8"/>
    </row>
    <row r="566" spans="3:3" ht="15.75" customHeight="1">
      <c r="C566" s="8"/>
    </row>
    <row r="567" spans="3:3" ht="15.75" customHeight="1">
      <c r="C567" s="8"/>
    </row>
    <row r="568" spans="3:3" ht="15.75" customHeight="1">
      <c r="C568" s="8"/>
    </row>
    <row r="569" spans="3:3" ht="15.75" customHeight="1">
      <c r="C569" s="8"/>
    </row>
    <row r="570" spans="3:3" ht="15.75" customHeight="1">
      <c r="C570" s="8"/>
    </row>
    <row r="571" spans="3:3" ht="15.75" customHeight="1">
      <c r="C571" s="8"/>
    </row>
    <row r="572" spans="3:3" ht="15.75" customHeight="1">
      <c r="C572" s="8"/>
    </row>
    <row r="573" spans="3:3" ht="15.75" customHeight="1">
      <c r="C573" s="8"/>
    </row>
    <row r="574" spans="3:3" ht="15.75" customHeight="1">
      <c r="C574" s="8"/>
    </row>
    <row r="575" spans="3:3" ht="15.75" customHeight="1">
      <c r="C575" s="8"/>
    </row>
    <row r="576" spans="3:3" ht="15.75" customHeight="1">
      <c r="C576" s="8"/>
    </row>
    <row r="577" spans="3:3" ht="15.75" customHeight="1">
      <c r="C577" s="8"/>
    </row>
    <row r="578" spans="3:3" ht="15.75" customHeight="1">
      <c r="C578" s="8"/>
    </row>
    <row r="579" spans="3:3" ht="15.75" customHeight="1">
      <c r="C579" s="8"/>
    </row>
    <row r="580" spans="3:3" ht="15.75" customHeight="1">
      <c r="C580" s="8"/>
    </row>
    <row r="581" spans="3:3" ht="15.75" customHeight="1">
      <c r="C581" s="8"/>
    </row>
    <row r="582" spans="3:3" ht="15.75" customHeight="1">
      <c r="C582" s="8"/>
    </row>
    <row r="583" spans="3:3" ht="15.75" customHeight="1">
      <c r="C583" s="8"/>
    </row>
    <row r="584" spans="3:3" ht="15.75" customHeight="1">
      <c r="C584" s="8"/>
    </row>
    <row r="585" spans="3:3" ht="15.75" customHeight="1">
      <c r="C585" s="8"/>
    </row>
    <row r="586" spans="3:3" ht="15.75" customHeight="1">
      <c r="C586" s="8"/>
    </row>
    <row r="587" spans="3:3" ht="15.75" customHeight="1">
      <c r="C587" s="8"/>
    </row>
    <row r="588" spans="3:3" ht="15.75" customHeight="1">
      <c r="C588" s="8"/>
    </row>
    <row r="589" spans="3:3" ht="15.75" customHeight="1">
      <c r="C589" s="8"/>
    </row>
    <row r="590" spans="3:3" ht="15.75" customHeight="1">
      <c r="C590" s="8"/>
    </row>
    <row r="591" spans="3:3" ht="15.75" customHeight="1">
      <c r="C591" s="8"/>
    </row>
    <row r="592" spans="3:3" ht="15.75" customHeight="1">
      <c r="C592" s="8"/>
    </row>
    <row r="593" spans="3:3" ht="15.75" customHeight="1">
      <c r="C593" s="8"/>
    </row>
    <row r="594" spans="3:3" ht="15.75" customHeight="1">
      <c r="C594" s="8"/>
    </row>
    <row r="595" spans="3:3" ht="15.75" customHeight="1">
      <c r="C595" s="8"/>
    </row>
    <row r="596" spans="3:3" ht="15.75" customHeight="1">
      <c r="C596" s="8"/>
    </row>
    <row r="597" spans="3:3" ht="15.75" customHeight="1">
      <c r="C597" s="8"/>
    </row>
    <row r="598" spans="3:3" ht="15.75" customHeight="1">
      <c r="C598" s="8"/>
    </row>
    <row r="599" spans="3:3" ht="15.75" customHeight="1">
      <c r="C599" s="8"/>
    </row>
    <row r="600" spans="3:3" ht="15.75" customHeight="1">
      <c r="C600" s="8"/>
    </row>
    <row r="601" spans="3:3" ht="15.75" customHeight="1">
      <c r="C601" s="8"/>
    </row>
    <row r="602" spans="3:3" ht="15.75" customHeight="1">
      <c r="C602" s="8"/>
    </row>
    <row r="603" spans="3:3" ht="15.75" customHeight="1">
      <c r="C603" s="8"/>
    </row>
    <row r="604" spans="3:3" ht="15.75" customHeight="1">
      <c r="C604" s="8"/>
    </row>
    <row r="605" spans="3:3" ht="15.75" customHeight="1">
      <c r="C605" s="8"/>
    </row>
    <row r="606" spans="3:3" ht="15.75" customHeight="1">
      <c r="C606" s="8"/>
    </row>
    <row r="607" spans="3:3" ht="15.75" customHeight="1">
      <c r="C607" s="8"/>
    </row>
    <row r="608" spans="3:3" ht="15.75" customHeight="1">
      <c r="C608" s="8"/>
    </row>
    <row r="609" spans="3:3" ht="15.75" customHeight="1">
      <c r="C609" s="8"/>
    </row>
    <row r="610" spans="3:3" ht="15.75" customHeight="1">
      <c r="C610" s="8"/>
    </row>
    <row r="611" spans="3:3" ht="15.75" customHeight="1">
      <c r="C611" s="8"/>
    </row>
    <row r="612" spans="3:3" ht="15.75" customHeight="1">
      <c r="C612" s="8"/>
    </row>
    <row r="613" spans="3:3" ht="15.75" customHeight="1">
      <c r="C613" s="8"/>
    </row>
    <row r="614" spans="3:3" ht="15.75" customHeight="1">
      <c r="C614" s="8"/>
    </row>
    <row r="615" spans="3:3" ht="15.75" customHeight="1">
      <c r="C615" s="8"/>
    </row>
    <row r="616" spans="3:3" ht="15.75" customHeight="1">
      <c r="C616" s="8"/>
    </row>
    <row r="617" spans="3:3" ht="15.75" customHeight="1">
      <c r="C617" s="8"/>
    </row>
    <row r="618" spans="3:3" ht="15.75" customHeight="1">
      <c r="C618" s="8"/>
    </row>
    <row r="619" spans="3:3" ht="15.75" customHeight="1">
      <c r="C619" s="8"/>
    </row>
    <row r="620" spans="3:3" ht="15.75" customHeight="1">
      <c r="C620" s="8"/>
    </row>
    <row r="621" spans="3:3" ht="15.75" customHeight="1">
      <c r="C621" s="8"/>
    </row>
    <row r="622" spans="3:3" ht="15.75" customHeight="1">
      <c r="C622" s="8"/>
    </row>
    <row r="623" spans="3:3" ht="15.75" customHeight="1">
      <c r="C623" s="8"/>
    </row>
    <row r="624" spans="3:3" ht="15.75" customHeight="1">
      <c r="C624" s="8"/>
    </row>
    <row r="625" spans="3:3" ht="15.75" customHeight="1">
      <c r="C625" s="8"/>
    </row>
    <row r="626" spans="3:3" ht="15.75" customHeight="1">
      <c r="C626" s="8"/>
    </row>
    <row r="627" spans="3:3" ht="15.75" customHeight="1">
      <c r="C627" s="8"/>
    </row>
    <row r="628" spans="3:3" ht="15.75" customHeight="1">
      <c r="C628" s="8"/>
    </row>
    <row r="629" spans="3:3" ht="15.75" customHeight="1">
      <c r="C629" s="8"/>
    </row>
    <row r="630" spans="3:3" ht="15.75" customHeight="1">
      <c r="C630" s="8"/>
    </row>
    <row r="631" spans="3:3" ht="15.75" customHeight="1">
      <c r="C631" s="8"/>
    </row>
    <row r="632" spans="3:3" ht="15.75" customHeight="1">
      <c r="C632" s="8"/>
    </row>
    <row r="633" spans="3:3" ht="15.75" customHeight="1">
      <c r="C633" s="8"/>
    </row>
    <row r="634" spans="3:3" ht="15.75" customHeight="1">
      <c r="C634" s="8"/>
    </row>
    <row r="635" spans="3:3" ht="15.75" customHeight="1">
      <c r="C635" s="8"/>
    </row>
    <row r="636" spans="3:3" ht="15.75" customHeight="1">
      <c r="C636" s="8"/>
    </row>
    <row r="637" spans="3:3" ht="15.75" customHeight="1">
      <c r="C637" s="8"/>
    </row>
    <row r="638" spans="3:3" ht="15.75" customHeight="1">
      <c r="C638" s="8"/>
    </row>
    <row r="639" spans="3:3" ht="15.75" customHeight="1">
      <c r="C639" s="8"/>
    </row>
    <row r="640" spans="3:3" ht="15.75" customHeight="1">
      <c r="C640" s="8"/>
    </row>
    <row r="641" spans="3:3" ht="15.75" customHeight="1">
      <c r="C641" s="8"/>
    </row>
    <row r="642" spans="3:3" ht="15.75" customHeight="1">
      <c r="C642" s="8"/>
    </row>
    <row r="643" spans="3:3" ht="15.75" customHeight="1">
      <c r="C643" s="8"/>
    </row>
    <row r="644" spans="3:3" ht="15.75" customHeight="1">
      <c r="C644" s="8"/>
    </row>
    <row r="645" spans="3:3" ht="15.75" customHeight="1">
      <c r="C645" s="8"/>
    </row>
    <row r="646" spans="3:3" ht="15.75" customHeight="1">
      <c r="C646" s="8"/>
    </row>
    <row r="647" spans="3:3" ht="15.75" customHeight="1">
      <c r="C647" s="8"/>
    </row>
    <row r="648" spans="3:3" ht="15.75" customHeight="1">
      <c r="C648" s="8"/>
    </row>
    <row r="649" spans="3:3" ht="15.75" customHeight="1">
      <c r="C649" s="8"/>
    </row>
    <row r="650" spans="3:3" ht="15.75" customHeight="1">
      <c r="C650" s="8"/>
    </row>
    <row r="651" spans="3:3" ht="15.75" customHeight="1">
      <c r="C651" s="8"/>
    </row>
    <row r="652" spans="3:3" ht="15.75" customHeight="1">
      <c r="C652" s="8"/>
    </row>
    <row r="653" spans="3:3" ht="15.75" customHeight="1">
      <c r="C653" s="8"/>
    </row>
    <row r="654" spans="3:3" ht="15.75" customHeight="1">
      <c r="C654" s="8"/>
    </row>
    <row r="655" spans="3:3" ht="15.75" customHeight="1">
      <c r="C655" s="8"/>
    </row>
    <row r="656" spans="3:3" ht="15.75" customHeight="1">
      <c r="C656" s="8"/>
    </row>
    <row r="657" spans="3:3" ht="15.75" customHeight="1">
      <c r="C657" s="8"/>
    </row>
    <row r="658" spans="3:3" ht="15.75" customHeight="1">
      <c r="C658" s="8"/>
    </row>
    <row r="659" spans="3:3" ht="15.75" customHeight="1">
      <c r="C659" s="8"/>
    </row>
    <row r="660" spans="3:3" ht="15.75" customHeight="1">
      <c r="C660" s="8"/>
    </row>
    <row r="661" spans="3:3" ht="15.75" customHeight="1">
      <c r="C661" s="8"/>
    </row>
    <row r="662" spans="3:3" ht="15.75" customHeight="1">
      <c r="C662" s="8"/>
    </row>
    <row r="663" spans="3:3" ht="15.75" customHeight="1">
      <c r="C663" s="8"/>
    </row>
    <row r="664" spans="3:3" ht="15.75" customHeight="1">
      <c r="C664" s="8"/>
    </row>
    <row r="665" spans="3:3" ht="15.75" customHeight="1">
      <c r="C665" s="8"/>
    </row>
    <row r="666" spans="3:3" ht="15.75" customHeight="1">
      <c r="C666" s="8"/>
    </row>
    <row r="667" spans="3:3" ht="15.75" customHeight="1">
      <c r="C667" s="8"/>
    </row>
    <row r="668" spans="3:3" ht="15.75" customHeight="1">
      <c r="C668" s="8"/>
    </row>
    <row r="669" spans="3:3" ht="15.75" customHeight="1">
      <c r="C669" s="8"/>
    </row>
    <row r="670" spans="3:3" ht="15.75" customHeight="1">
      <c r="C670" s="8"/>
    </row>
    <row r="671" spans="3:3" ht="15.75" customHeight="1">
      <c r="C671" s="8"/>
    </row>
    <row r="672" spans="3:3" ht="15.75" customHeight="1">
      <c r="C672" s="8"/>
    </row>
    <row r="673" spans="3:3" ht="15.75" customHeight="1">
      <c r="C673" s="8"/>
    </row>
    <row r="674" spans="3:3" ht="15.75" customHeight="1">
      <c r="C674" s="8"/>
    </row>
    <row r="675" spans="3:3" ht="15.75" customHeight="1">
      <c r="C675" s="8"/>
    </row>
    <row r="676" spans="3:3" ht="15.75" customHeight="1">
      <c r="C676" s="8"/>
    </row>
    <row r="677" spans="3:3" ht="15.75" customHeight="1">
      <c r="C677" s="8"/>
    </row>
    <row r="678" spans="3:3" ht="15.75" customHeight="1">
      <c r="C678" s="8"/>
    </row>
    <row r="679" spans="3:3" ht="15.75" customHeight="1">
      <c r="C679" s="8"/>
    </row>
    <row r="680" spans="3:3" ht="15.75" customHeight="1">
      <c r="C680" s="8"/>
    </row>
    <row r="681" spans="3:3" ht="15.75" customHeight="1">
      <c r="C681" s="8"/>
    </row>
    <row r="682" spans="3:3" ht="15.75" customHeight="1">
      <c r="C682" s="8"/>
    </row>
    <row r="683" spans="3:3" ht="15.75" customHeight="1">
      <c r="C683" s="8"/>
    </row>
    <row r="684" spans="3:3" ht="15.75" customHeight="1">
      <c r="C684" s="8"/>
    </row>
    <row r="685" spans="3:3" ht="15.75" customHeight="1">
      <c r="C685" s="8"/>
    </row>
    <row r="686" spans="3:3" ht="15.75" customHeight="1">
      <c r="C686" s="8"/>
    </row>
    <row r="687" spans="3:3" ht="15.75" customHeight="1">
      <c r="C687" s="8"/>
    </row>
    <row r="688" spans="3:3" ht="15.75" customHeight="1">
      <c r="C688" s="8"/>
    </row>
    <row r="689" spans="3:3" ht="15.75" customHeight="1">
      <c r="C689" s="8"/>
    </row>
    <row r="690" spans="3:3" ht="15.75" customHeight="1">
      <c r="C690" s="8"/>
    </row>
    <row r="691" spans="3:3" ht="15.75" customHeight="1">
      <c r="C691" s="8"/>
    </row>
    <row r="692" spans="3:3" ht="15.75" customHeight="1">
      <c r="C692" s="8"/>
    </row>
    <row r="693" spans="3:3" ht="15.75" customHeight="1">
      <c r="C693" s="8"/>
    </row>
    <row r="694" spans="3:3" ht="15.75" customHeight="1">
      <c r="C694" s="8"/>
    </row>
    <row r="695" spans="3:3" ht="15.75" customHeight="1">
      <c r="C695" s="8"/>
    </row>
    <row r="696" spans="3:3" ht="15.75" customHeight="1">
      <c r="C696" s="8"/>
    </row>
    <row r="697" spans="3:3" ht="15.75" customHeight="1">
      <c r="C697" s="8"/>
    </row>
    <row r="698" spans="3:3" ht="15.75" customHeight="1">
      <c r="C698" s="8"/>
    </row>
    <row r="699" spans="3:3" ht="15.75" customHeight="1">
      <c r="C699" s="8"/>
    </row>
    <row r="700" spans="3:3" ht="15.75" customHeight="1">
      <c r="C700" s="8"/>
    </row>
    <row r="701" spans="3:3" ht="15.75" customHeight="1">
      <c r="C701" s="8"/>
    </row>
    <row r="702" spans="3:3" ht="15.75" customHeight="1">
      <c r="C702" s="8"/>
    </row>
    <row r="703" spans="3:3" ht="15.75" customHeight="1">
      <c r="C703" s="8"/>
    </row>
    <row r="704" spans="3:3" ht="15.75" customHeight="1">
      <c r="C704" s="8"/>
    </row>
    <row r="705" spans="3:3" ht="15.75" customHeight="1">
      <c r="C705" s="8"/>
    </row>
    <row r="706" spans="3:3" ht="15.75" customHeight="1">
      <c r="C706" s="8"/>
    </row>
    <row r="707" spans="3:3" ht="15.75" customHeight="1">
      <c r="C707" s="8"/>
    </row>
    <row r="708" spans="3:3" ht="15.75" customHeight="1">
      <c r="C708" s="8"/>
    </row>
    <row r="709" spans="3:3" ht="15.75" customHeight="1">
      <c r="C709" s="8"/>
    </row>
    <row r="710" spans="3:3" ht="15.75" customHeight="1">
      <c r="C710" s="8"/>
    </row>
    <row r="711" spans="3:3" ht="15.75" customHeight="1">
      <c r="C711" s="8"/>
    </row>
    <row r="712" spans="3:3" ht="15.75" customHeight="1">
      <c r="C712" s="8"/>
    </row>
    <row r="713" spans="3:3" ht="15.75" customHeight="1">
      <c r="C713" s="8"/>
    </row>
    <row r="714" spans="3:3" ht="15.75" customHeight="1">
      <c r="C714" s="8"/>
    </row>
    <row r="715" spans="3:3" ht="15.75" customHeight="1">
      <c r="C715" s="8"/>
    </row>
    <row r="716" spans="3:3" ht="15.75" customHeight="1">
      <c r="C716" s="8"/>
    </row>
    <row r="717" spans="3:3" ht="15.75" customHeight="1">
      <c r="C717" s="8"/>
    </row>
    <row r="718" spans="3:3" ht="15.75" customHeight="1">
      <c r="C718" s="8"/>
    </row>
    <row r="719" spans="3:3" ht="15.75" customHeight="1">
      <c r="C719" s="8"/>
    </row>
    <row r="720" spans="3:3" ht="15.75" customHeight="1">
      <c r="C720" s="8"/>
    </row>
    <row r="721" spans="3:3" ht="15.75" customHeight="1">
      <c r="C721" s="8"/>
    </row>
    <row r="722" spans="3:3" ht="15.75" customHeight="1">
      <c r="C722" s="8"/>
    </row>
    <row r="723" spans="3:3" ht="15.75" customHeight="1">
      <c r="C723" s="8"/>
    </row>
    <row r="724" spans="3:3" ht="15.75" customHeight="1">
      <c r="C724" s="8"/>
    </row>
    <row r="725" spans="3:3" ht="15.75" customHeight="1">
      <c r="C725" s="8"/>
    </row>
    <row r="726" spans="3:3" ht="15.75" customHeight="1">
      <c r="C726" s="8"/>
    </row>
    <row r="727" spans="3:3" ht="15.75" customHeight="1">
      <c r="C727" s="8"/>
    </row>
    <row r="728" spans="3:3" ht="15.75" customHeight="1">
      <c r="C728" s="8"/>
    </row>
    <row r="729" spans="3:3" ht="15.75" customHeight="1">
      <c r="C729" s="8"/>
    </row>
    <row r="730" spans="3:3" ht="15.75" customHeight="1">
      <c r="C730" s="8"/>
    </row>
    <row r="731" spans="3:3" ht="15.75" customHeight="1">
      <c r="C731" s="8"/>
    </row>
    <row r="732" spans="3:3" ht="15.75" customHeight="1">
      <c r="C732" s="8"/>
    </row>
    <row r="733" spans="3:3" ht="15.75" customHeight="1">
      <c r="C733" s="8"/>
    </row>
    <row r="734" spans="3:3" ht="15.75" customHeight="1">
      <c r="C734" s="8"/>
    </row>
    <row r="735" spans="3:3" ht="15.75" customHeight="1">
      <c r="C735" s="8"/>
    </row>
    <row r="736" spans="3:3" ht="15.75" customHeight="1">
      <c r="C736" s="8"/>
    </row>
    <row r="737" spans="3:3" ht="15.75" customHeight="1">
      <c r="C737" s="8"/>
    </row>
    <row r="738" spans="3:3" ht="15.75" customHeight="1">
      <c r="C738" s="8"/>
    </row>
    <row r="739" spans="3:3" ht="15.75" customHeight="1">
      <c r="C739" s="8"/>
    </row>
    <row r="740" spans="3:3" ht="15.75" customHeight="1">
      <c r="C740" s="8"/>
    </row>
    <row r="741" spans="3:3" ht="15.75" customHeight="1">
      <c r="C741" s="8"/>
    </row>
    <row r="742" spans="3:3" ht="15.75" customHeight="1">
      <c r="C742" s="8"/>
    </row>
    <row r="743" spans="3:3" ht="15.75" customHeight="1">
      <c r="C743" s="8"/>
    </row>
    <row r="744" spans="3:3" ht="15.75" customHeight="1">
      <c r="C744" s="8"/>
    </row>
    <row r="745" spans="3:3" ht="15.75" customHeight="1">
      <c r="C745" s="8"/>
    </row>
    <row r="746" spans="3:3" ht="15.75" customHeight="1">
      <c r="C746" s="8"/>
    </row>
    <row r="747" spans="3:3" ht="15.75" customHeight="1">
      <c r="C747" s="8"/>
    </row>
    <row r="748" spans="3:3" ht="15.75" customHeight="1">
      <c r="C748" s="8"/>
    </row>
    <row r="749" spans="3:3" ht="15.75" customHeight="1">
      <c r="C749" s="8"/>
    </row>
    <row r="750" spans="3:3" ht="15.75" customHeight="1">
      <c r="C750" s="8"/>
    </row>
    <row r="751" spans="3:3" ht="15.75" customHeight="1">
      <c r="C751" s="8"/>
    </row>
    <row r="752" spans="3:3" ht="15.75" customHeight="1">
      <c r="C752" s="8"/>
    </row>
    <row r="753" spans="3:3" ht="15.75" customHeight="1">
      <c r="C753" s="8"/>
    </row>
    <row r="754" spans="3:3" ht="15.75" customHeight="1">
      <c r="C754" s="8"/>
    </row>
    <row r="755" spans="3:3" ht="15.75" customHeight="1">
      <c r="C755" s="8"/>
    </row>
    <row r="756" spans="3:3" ht="15.75" customHeight="1">
      <c r="C756" s="8"/>
    </row>
    <row r="757" spans="3:3" ht="15.75" customHeight="1">
      <c r="C757" s="8"/>
    </row>
    <row r="758" spans="3:3" ht="15.75" customHeight="1">
      <c r="C758" s="8"/>
    </row>
    <row r="759" spans="3:3" ht="15.75" customHeight="1">
      <c r="C759" s="8"/>
    </row>
    <row r="760" spans="3:3" ht="15.75" customHeight="1">
      <c r="C760" s="8"/>
    </row>
    <row r="761" spans="3:3" ht="15.75" customHeight="1">
      <c r="C761" s="8"/>
    </row>
    <row r="762" spans="3:3" ht="15.75" customHeight="1">
      <c r="C762" s="8"/>
    </row>
    <row r="763" spans="3:3" ht="15.75" customHeight="1">
      <c r="C763" s="8"/>
    </row>
    <row r="764" spans="3:3" ht="15.75" customHeight="1">
      <c r="C764" s="8"/>
    </row>
    <row r="765" spans="3:3" ht="15.75" customHeight="1">
      <c r="C765" s="8"/>
    </row>
    <row r="766" spans="3:3" ht="15.75" customHeight="1">
      <c r="C766" s="8"/>
    </row>
    <row r="767" spans="3:3" ht="15.75" customHeight="1">
      <c r="C767" s="8"/>
    </row>
    <row r="768" spans="3:3" ht="15.75" customHeight="1">
      <c r="C768" s="8"/>
    </row>
    <row r="769" spans="3:3" ht="15.75" customHeight="1">
      <c r="C769" s="8"/>
    </row>
    <row r="770" spans="3:3" ht="15.75" customHeight="1">
      <c r="C770" s="8"/>
    </row>
    <row r="771" spans="3:3" ht="15.75" customHeight="1">
      <c r="C771" s="8"/>
    </row>
    <row r="772" spans="3:3" ht="15.75" customHeight="1">
      <c r="C772" s="8"/>
    </row>
    <row r="773" spans="3:3" ht="15.75" customHeight="1">
      <c r="C773" s="8"/>
    </row>
    <row r="774" spans="3:3" ht="15.75" customHeight="1">
      <c r="C774" s="8"/>
    </row>
    <row r="775" spans="3:3" ht="15.75" customHeight="1">
      <c r="C775" s="8"/>
    </row>
    <row r="776" spans="3:3" ht="15.75" customHeight="1">
      <c r="C776" s="8"/>
    </row>
    <row r="777" spans="3:3" ht="15.75" customHeight="1">
      <c r="C777" s="8"/>
    </row>
    <row r="778" spans="3:3" ht="15.75" customHeight="1">
      <c r="C778" s="8"/>
    </row>
    <row r="779" spans="3:3" ht="15.75" customHeight="1">
      <c r="C779" s="8"/>
    </row>
    <row r="780" spans="3:3" ht="15.75" customHeight="1">
      <c r="C780" s="8"/>
    </row>
    <row r="781" spans="3:3" ht="15.75" customHeight="1">
      <c r="C781" s="8"/>
    </row>
    <row r="782" spans="3:3" ht="15.75" customHeight="1">
      <c r="C782" s="8"/>
    </row>
    <row r="783" spans="3:3" ht="15.75" customHeight="1">
      <c r="C783" s="8"/>
    </row>
    <row r="784" spans="3:3" ht="15.75" customHeight="1">
      <c r="C784" s="8"/>
    </row>
    <row r="785" spans="3:3" ht="15.75" customHeight="1">
      <c r="C785" s="8"/>
    </row>
    <row r="786" spans="3:3" ht="15.75" customHeight="1">
      <c r="C786" s="8"/>
    </row>
    <row r="787" spans="3:3" ht="15.75" customHeight="1">
      <c r="C787" s="8"/>
    </row>
    <row r="788" spans="3:3" ht="15.75" customHeight="1">
      <c r="C788" s="8"/>
    </row>
    <row r="789" spans="3:3" ht="15.75" customHeight="1">
      <c r="C789" s="8"/>
    </row>
    <row r="790" spans="3:3" ht="15.75" customHeight="1">
      <c r="C790" s="8"/>
    </row>
    <row r="791" spans="3:3" ht="15.75" customHeight="1">
      <c r="C791" s="8"/>
    </row>
    <row r="792" spans="3:3" ht="15.75" customHeight="1">
      <c r="C792" s="8"/>
    </row>
    <row r="793" spans="3:3" ht="15.75" customHeight="1">
      <c r="C793" s="8"/>
    </row>
    <row r="794" spans="3:3" ht="15.75" customHeight="1">
      <c r="C794" s="8"/>
    </row>
    <row r="795" spans="3:3" ht="15.75" customHeight="1">
      <c r="C795" s="8"/>
    </row>
    <row r="796" spans="3:3" ht="15.75" customHeight="1">
      <c r="C796" s="8"/>
    </row>
    <row r="797" spans="3:3" ht="15.75" customHeight="1">
      <c r="C797" s="8"/>
    </row>
    <row r="798" spans="3:3" ht="15.75" customHeight="1">
      <c r="C798" s="8"/>
    </row>
    <row r="799" spans="3:3" ht="15.75" customHeight="1">
      <c r="C799" s="8"/>
    </row>
    <row r="800" spans="3:3" ht="15.75" customHeight="1">
      <c r="C800" s="8"/>
    </row>
    <row r="801" spans="3:3" ht="15.75" customHeight="1">
      <c r="C801" s="8"/>
    </row>
    <row r="802" spans="3:3" ht="15.75" customHeight="1">
      <c r="C802" s="8"/>
    </row>
    <row r="803" spans="3:3" ht="15.75" customHeight="1">
      <c r="C803" s="8"/>
    </row>
    <row r="804" spans="3:3" ht="15.75" customHeight="1">
      <c r="C804" s="8"/>
    </row>
    <row r="805" spans="3:3" ht="15.75" customHeight="1">
      <c r="C805" s="8"/>
    </row>
    <row r="806" spans="3:3" ht="15.75" customHeight="1">
      <c r="C806" s="8"/>
    </row>
    <row r="807" spans="3:3" ht="15.75" customHeight="1">
      <c r="C807" s="8"/>
    </row>
    <row r="808" spans="3:3" ht="15.75" customHeight="1">
      <c r="C808" s="8"/>
    </row>
    <row r="809" spans="3:3" ht="15.75" customHeight="1">
      <c r="C809" s="8"/>
    </row>
    <row r="810" spans="3:3" ht="15.75" customHeight="1">
      <c r="C810" s="8"/>
    </row>
    <row r="811" spans="3:3" ht="15.75" customHeight="1">
      <c r="C811" s="8"/>
    </row>
    <row r="812" spans="3:3" ht="15.75" customHeight="1">
      <c r="C812" s="8"/>
    </row>
    <row r="813" spans="3:3" ht="15.75" customHeight="1">
      <c r="C813" s="8"/>
    </row>
    <row r="814" spans="3:3" ht="15.75" customHeight="1">
      <c r="C814" s="8"/>
    </row>
    <row r="815" spans="3:3" ht="15.75" customHeight="1">
      <c r="C815" s="8"/>
    </row>
    <row r="816" spans="3:3" ht="15.75" customHeight="1">
      <c r="C816" s="8"/>
    </row>
    <row r="817" spans="3:3" ht="15.75" customHeight="1">
      <c r="C817" s="8"/>
    </row>
    <row r="818" spans="3:3" ht="15.75" customHeight="1">
      <c r="C818" s="8"/>
    </row>
    <row r="819" spans="3:3" ht="15.75" customHeight="1">
      <c r="C819" s="8"/>
    </row>
    <row r="820" spans="3:3" ht="15.75" customHeight="1">
      <c r="C820" s="8"/>
    </row>
    <row r="821" spans="3:3" ht="15.75" customHeight="1">
      <c r="C821" s="8"/>
    </row>
    <row r="822" spans="3:3" ht="15.75" customHeight="1">
      <c r="C822" s="8"/>
    </row>
    <row r="823" spans="3:3" ht="15.75" customHeight="1">
      <c r="C823" s="8"/>
    </row>
    <row r="824" spans="3:3" ht="15.75" customHeight="1">
      <c r="C824" s="8"/>
    </row>
    <row r="825" spans="3:3" ht="15.75" customHeight="1">
      <c r="C825" s="8"/>
    </row>
    <row r="826" spans="3:3" ht="15.75" customHeight="1">
      <c r="C826" s="8"/>
    </row>
    <row r="827" spans="3:3" ht="15.75" customHeight="1">
      <c r="C827" s="8"/>
    </row>
    <row r="828" spans="3:3" ht="15.75" customHeight="1">
      <c r="C828" s="8"/>
    </row>
    <row r="829" spans="3:3" ht="15.75" customHeight="1">
      <c r="C829" s="8"/>
    </row>
    <row r="830" spans="3:3" ht="15.75" customHeight="1">
      <c r="C830" s="8"/>
    </row>
    <row r="831" spans="3:3" ht="15.75" customHeight="1">
      <c r="C831" s="8"/>
    </row>
    <row r="832" spans="3:3" ht="15.75" customHeight="1">
      <c r="C832" s="8"/>
    </row>
    <row r="833" spans="3:3" ht="15.75" customHeight="1">
      <c r="C833" s="8"/>
    </row>
    <row r="834" spans="3:3" ht="15.75" customHeight="1">
      <c r="C834" s="8"/>
    </row>
    <row r="835" spans="3:3" ht="15.75" customHeight="1">
      <c r="C835" s="8"/>
    </row>
    <row r="836" spans="3:3" ht="15.75" customHeight="1">
      <c r="C836" s="8"/>
    </row>
    <row r="837" spans="3:3" ht="15.75" customHeight="1">
      <c r="C837" s="8"/>
    </row>
    <row r="838" spans="3:3" ht="15.75" customHeight="1">
      <c r="C838" s="8"/>
    </row>
    <row r="839" spans="3:3" ht="15.75" customHeight="1">
      <c r="C839" s="8"/>
    </row>
    <row r="840" spans="3:3" ht="15.75" customHeight="1">
      <c r="C840" s="8"/>
    </row>
    <row r="841" spans="3:3" ht="15.75" customHeight="1">
      <c r="C841" s="8"/>
    </row>
    <row r="842" spans="3:3" ht="15.75" customHeight="1">
      <c r="C842" s="8"/>
    </row>
    <row r="843" spans="3:3" ht="15.75" customHeight="1">
      <c r="C843" s="8"/>
    </row>
    <row r="844" spans="3:3" ht="15.75" customHeight="1">
      <c r="C844" s="8"/>
    </row>
    <row r="845" spans="3:3" ht="15.75" customHeight="1">
      <c r="C845" s="8"/>
    </row>
    <row r="846" spans="3:3" ht="15.75" customHeight="1">
      <c r="C846" s="8"/>
    </row>
    <row r="847" spans="3:3" ht="15.75" customHeight="1">
      <c r="C847" s="8"/>
    </row>
    <row r="848" spans="3:3" ht="15.75" customHeight="1">
      <c r="C848" s="8"/>
    </row>
    <row r="849" spans="3:3" ht="15.75" customHeight="1">
      <c r="C849" s="8"/>
    </row>
    <row r="850" spans="3:3" ht="15.75" customHeight="1">
      <c r="C850" s="8"/>
    </row>
    <row r="851" spans="3:3" ht="15.75" customHeight="1">
      <c r="C851" s="8"/>
    </row>
    <row r="852" spans="3:3" ht="15.75" customHeight="1">
      <c r="C852" s="8"/>
    </row>
    <row r="853" spans="3:3" ht="15.75" customHeight="1">
      <c r="C853" s="8"/>
    </row>
    <row r="854" spans="3:3" ht="15.75" customHeight="1">
      <c r="C854" s="8"/>
    </row>
    <row r="855" spans="3:3" ht="15.75" customHeight="1">
      <c r="C855" s="8"/>
    </row>
    <row r="856" spans="3:3" ht="15.75" customHeight="1">
      <c r="C856" s="8"/>
    </row>
    <row r="857" spans="3:3" ht="15.75" customHeight="1">
      <c r="C857" s="8"/>
    </row>
    <row r="858" spans="3:3" ht="15.75" customHeight="1">
      <c r="C858" s="8"/>
    </row>
    <row r="859" spans="3:3" ht="15.75" customHeight="1">
      <c r="C859" s="8"/>
    </row>
    <row r="860" spans="3:3" ht="15.75" customHeight="1">
      <c r="C860" s="8"/>
    </row>
    <row r="861" spans="3:3" ht="15.75" customHeight="1">
      <c r="C861" s="8"/>
    </row>
    <row r="862" spans="3:3" ht="15.75" customHeight="1">
      <c r="C862" s="8"/>
    </row>
    <row r="863" spans="3:3" ht="15.75" customHeight="1">
      <c r="C863" s="8"/>
    </row>
    <row r="864" spans="3:3" ht="15.75" customHeight="1">
      <c r="C864" s="8"/>
    </row>
    <row r="865" spans="3:3" ht="15.75" customHeight="1">
      <c r="C865" s="8"/>
    </row>
    <row r="866" spans="3:3" ht="15.75" customHeight="1">
      <c r="C866" s="8"/>
    </row>
    <row r="867" spans="3:3" ht="15.75" customHeight="1">
      <c r="C867" s="8"/>
    </row>
    <row r="868" spans="3:3" ht="15.75" customHeight="1">
      <c r="C868" s="8"/>
    </row>
    <row r="869" spans="3:3" ht="15.75" customHeight="1">
      <c r="C869" s="8"/>
    </row>
    <row r="870" spans="3:3" ht="15.75" customHeight="1">
      <c r="C870" s="8"/>
    </row>
    <row r="871" spans="3:3" ht="15.75" customHeight="1">
      <c r="C871" s="8"/>
    </row>
    <row r="872" spans="3:3" ht="15.75" customHeight="1">
      <c r="C872" s="8"/>
    </row>
    <row r="873" spans="3:3" ht="15.75" customHeight="1">
      <c r="C873" s="8"/>
    </row>
    <row r="874" spans="3:3" ht="15.75" customHeight="1">
      <c r="C874" s="8"/>
    </row>
    <row r="875" spans="3:3" ht="15.75" customHeight="1">
      <c r="C875" s="8"/>
    </row>
    <row r="876" spans="3:3" ht="15.75" customHeight="1">
      <c r="C876" s="8"/>
    </row>
    <row r="877" spans="3:3" ht="15.75" customHeight="1">
      <c r="C877" s="8"/>
    </row>
    <row r="878" spans="3:3" ht="15.75" customHeight="1">
      <c r="C878" s="8"/>
    </row>
    <row r="879" spans="3:3" ht="15.75" customHeight="1">
      <c r="C879" s="8"/>
    </row>
    <row r="880" spans="3:3" ht="15.75" customHeight="1">
      <c r="C880" s="8"/>
    </row>
    <row r="881" spans="3:3" ht="15.75" customHeight="1">
      <c r="C881" s="8"/>
    </row>
    <row r="882" spans="3:3" ht="15.75" customHeight="1">
      <c r="C882" s="8"/>
    </row>
    <row r="883" spans="3:3" ht="15.75" customHeight="1">
      <c r="C883" s="8"/>
    </row>
    <row r="884" spans="3:3" ht="15.75" customHeight="1">
      <c r="C884" s="8"/>
    </row>
    <row r="885" spans="3:3" ht="15.75" customHeight="1">
      <c r="C885" s="8"/>
    </row>
    <row r="886" spans="3:3" ht="15.75" customHeight="1">
      <c r="C886" s="8"/>
    </row>
    <row r="887" spans="3:3" ht="15.75" customHeight="1">
      <c r="C887" s="8"/>
    </row>
    <row r="888" spans="3:3" ht="15.75" customHeight="1">
      <c r="C888" s="8"/>
    </row>
    <row r="889" spans="3:3" ht="15.75" customHeight="1">
      <c r="C889" s="8"/>
    </row>
    <row r="890" spans="3:3" ht="15.75" customHeight="1">
      <c r="C890" s="8"/>
    </row>
    <row r="891" spans="3:3" ht="15.75" customHeight="1">
      <c r="C891" s="8"/>
    </row>
    <row r="892" spans="3:3" ht="15.75" customHeight="1">
      <c r="C892" s="8"/>
    </row>
    <row r="893" spans="3:3" ht="15.75" customHeight="1">
      <c r="C893" s="8"/>
    </row>
    <row r="894" spans="3:3" ht="15.75" customHeight="1">
      <c r="C894" s="8"/>
    </row>
    <row r="895" spans="3:3" ht="15.75" customHeight="1">
      <c r="C895" s="8"/>
    </row>
    <row r="896" spans="3:3" ht="15.75" customHeight="1">
      <c r="C896" s="8"/>
    </row>
    <row r="897" spans="3:3" ht="15.75" customHeight="1">
      <c r="C897" s="8"/>
    </row>
    <row r="898" spans="3:3" ht="15.75" customHeight="1">
      <c r="C898" s="8"/>
    </row>
    <row r="899" spans="3:3" ht="15.75" customHeight="1">
      <c r="C899" s="8"/>
    </row>
    <row r="900" spans="3:3" ht="15.75" customHeight="1">
      <c r="C900" s="8"/>
    </row>
    <row r="901" spans="3:3" ht="15.75" customHeight="1">
      <c r="C901" s="8"/>
    </row>
    <row r="902" spans="3:3" ht="15.75" customHeight="1">
      <c r="C902" s="8"/>
    </row>
    <row r="903" spans="3:3" ht="15.75" customHeight="1">
      <c r="C903" s="8"/>
    </row>
    <row r="904" spans="3:3" ht="15.75" customHeight="1">
      <c r="C904" s="8"/>
    </row>
    <row r="905" spans="3:3" ht="15.75" customHeight="1">
      <c r="C905" s="8"/>
    </row>
    <row r="906" spans="3:3" ht="15.75" customHeight="1">
      <c r="C906" s="8"/>
    </row>
    <row r="907" spans="3:3" ht="15.75" customHeight="1">
      <c r="C907" s="8"/>
    </row>
    <row r="908" spans="3:3" ht="15.75" customHeight="1">
      <c r="C908" s="8"/>
    </row>
    <row r="909" spans="3:3" ht="15.75" customHeight="1">
      <c r="C909" s="8"/>
    </row>
    <row r="910" spans="3:3" ht="15.75" customHeight="1">
      <c r="C910" s="8"/>
    </row>
    <row r="911" spans="3:3" ht="15.75" customHeight="1">
      <c r="C911" s="8"/>
    </row>
    <row r="912" spans="3:3" ht="15.75" customHeight="1">
      <c r="C912" s="8"/>
    </row>
    <row r="913" spans="3:3" ht="15.75" customHeight="1">
      <c r="C913" s="8"/>
    </row>
    <row r="914" spans="3:3" ht="15.75" customHeight="1">
      <c r="C914" s="8"/>
    </row>
    <row r="915" spans="3:3" ht="15.75" customHeight="1">
      <c r="C915" s="8"/>
    </row>
    <row r="916" spans="3:3" ht="15.75" customHeight="1">
      <c r="C916" s="8"/>
    </row>
    <row r="917" spans="3:3" ht="15.75" customHeight="1">
      <c r="C917" s="8"/>
    </row>
    <row r="918" spans="3:3" ht="15.75" customHeight="1">
      <c r="C918" s="8"/>
    </row>
    <row r="919" spans="3:3" ht="15.75" customHeight="1">
      <c r="C919" s="8"/>
    </row>
    <row r="920" spans="3:3" ht="15.75" customHeight="1">
      <c r="C920" s="8"/>
    </row>
    <row r="921" spans="3:3" ht="15.75" customHeight="1">
      <c r="C921" s="8"/>
    </row>
    <row r="922" spans="3:3" ht="15.75" customHeight="1">
      <c r="C922" s="8"/>
    </row>
    <row r="923" spans="3:3" ht="15.75" customHeight="1">
      <c r="C923" s="8"/>
    </row>
    <row r="924" spans="3:3" ht="15.75" customHeight="1">
      <c r="C924" s="8"/>
    </row>
    <row r="925" spans="3:3" ht="15.75" customHeight="1">
      <c r="C925" s="8"/>
    </row>
    <row r="926" spans="3:3" ht="15.75" customHeight="1">
      <c r="C926" s="8"/>
    </row>
    <row r="927" spans="3:3" ht="15.75" customHeight="1">
      <c r="C927" s="8"/>
    </row>
    <row r="928" spans="3:3" ht="15.75" customHeight="1">
      <c r="C928" s="8"/>
    </row>
    <row r="929" spans="3:3" ht="15.75" customHeight="1">
      <c r="C929" s="8"/>
    </row>
    <row r="930" spans="3:3" ht="15.75" customHeight="1">
      <c r="C930" s="8"/>
    </row>
    <row r="931" spans="3:3" ht="15.75" customHeight="1">
      <c r="C931" s="8"/>
    </row>
    <row r="932" spans="3:3" ht="15.75" customHeight="1">
      <c r="C932" s="8"/>
    </row>
    <row r="933" spans="3:3" ht="15.75" customHeight="1">
      <c r="C933" s="8"/>
    </row>
    <row r="934" spans="3:3" ht="15.75" customHeight="1">
      <c r="C934" s="8"/>
    </row>
    <row r="935" spans="3:3" ht="15.75" customHeight="1">
      <c r="C935" s="8"/>
    </row>
    <row r="936" spans="3:3" ht="15.75" customHeight="1">
      <c r="C936" s="8"/>
    </row>
    <row r="937" spans="3:3" ht="15.75" customHeight="1">
      <c r="C937" s="8"/>
    </row>
    <row r="938" spans="3:3" ht="15.75" customHeight="1">
      <c r="C938" s="8"/>
    </row>
    <row r="939" spans="3:3" ht="15.75" customHeight="1">
      <c r="C939" s="8"/>
    </row>
    <row r="940" spans="3:3" ht="15.75" customHeight="1">
      <c r="C940" s="8"/>
    </row>
    <row r="941" spans="3:3" ht="15.75" customHeight="1">
      <c r="C941" s="8"/>
    </row>
    <row r="942" spans="3:3" ht="15.75" customHeight="1">
      <c r="C942" s="8"/>
    </row>
    <row r="943" spans="3:3" ht="15.75" customHeight="1">
      <c r="C943" s="8"/>
    </row>
    <row r="944" spans="3:3" ht="15.75" customHeight="1">
      <c r="C944" s="8"/>
    </row>
    <row r="945" spans="3:3" ht="15.75" customHeight="1">
      <c r="C945" s="8"/>
    </row>
    <row r="946" spans="3:3" ht="15.75" customHeight="1">
      <c r="C946" s="8"/>
    </row>
    <row r="947" spans="3:3" ht="15.75" customHeight="1">
      <c r="C947" s="8"/>
    </row>
    <row r="948" spans="3:3" ht="15.75" customHeight="1">
      <c r="C948" s="8"/>
    </row>
    <row r="949" spans="3:3" ht="15.75" customHeight="1">
      <c r="C949" s="8"/>
    </row>
    <row r="950" spans="3:3" ht="15.75" customHeight="1">
      <c r="C950" s="8"/>
    </row>
    <row r="951" spans="3:3" ht="15.75" customHeight="1">
      <c r="C951" s="8"/>
    </row>
    <row r="952" spans="3:3" ht="15.75" customHeight="1">
      <c r="C952" s="8"/>
    </row>
    <row r="953" spans="3:3" ht="15.75" customHeight="1">
      <c r="C953" s="8"/>
    </row>
    <row r="954" spans="3:3" ht="15.75" customHeight="1">
      <c r="C954" s="8"/>
    </row>
    <row r="955" spans="3:3" ht="15.75" customHeight="1">
      <c r="C955" s="8"/>
    </row>
    <row r="956" spans="3:3" ht="15.75" customHeight="1">
      <c r="C956" s="8"/>
    </row>
    <row r="957" spans="3:3" ht="15.75" customHeight="1">
      <c r="C957" s="8"/>
    </row>
    <row r="958" spans="3:3" ht="15.75" customHeight="1">
      <c r="C958" s="8"/>
    </row>
    <row r="959" spans="3:3" ht="15.75" customHeight="1">
      <c r="C959" s="8"/>
    </row>
    <row r="960" spans="3:3" ht="15.75" customHeight="1">
      <c r="C960" s="8"/>
    </row>
    <row r="961" spans="3:3" ht="15.75" customHeight="1">
      <c r="C961" s="8"/>
    </row>
    <row r="962" spans="3:3" ht="15.75" customHeight="1">
      <c r="C962" s="8"/>
    </row>
    <row r="963" spans="3:3" ht="15.75" customHeight="1">
      <c r="C963" s="8"/>
    </row>
    <row r="964" spans="3:3" ht="15.75" customHeight="1">
      <c r="C964" s="8"/>
    </row>
    <row r="965" spans="3:3" ht="15.75" customHeight="1">
      <c r="C965" s="8"/>
    </row>
    <row r="966" spans="3:3" ht="15.75" customHeight="1">
      <c r="C966" s="8"/>
    </row>
    <row r="967" spans="3:3" ht="15.75" customHeight="1">
      <c r="C967" s="8"/>
    </row>
    <row r="968" spans="3:3" ht="15.75" customHeight="1">
      <c r="C968" s="8"/>
    </row>
    <row r="969" spans="3:3" ht="15.75" customHeight="1">
      <c r="C969" s="8"/>
    </row>
    <row r="970" spans="3:3" ht="15.75" customHeight="1">
      <c r="C970" s="8"/>
    </row>
    <row r="971" spans="3:3" ht="15.75" customHeight="1">
      <c r="C971" s="8"/>
    </row>
    <row r="972" spans="3:3" ht="15.75" customHeight="1">
      <c r="C972" s="8"/>
    </row>
    <row r="973" spans="3:3" ht="15.75" customHeight="1">
      <c r="C973" s="8"/>
    </row>
    <row r="974" spans="3:3" ht="15.75" customHeight="1">
      <c r="C974" s="8"/>
    </row>
    <row r="975" spans="3:3" ht="15.75" customHeight="1">
      <c r="C975" s="8"/>
    </row>
    <row r="976" spans="3:3" ht="15.75" customHeight="1">
      <c r="C976" s="8"/>
    </row>
    <row r="977" spans="3:3" ht="15.75" customHeight="1">
      <c r="C977" s="8"/>
    </row>
    <row r="978" spans="3:3" ht="15.75" customHeight="1">
      <c r="C978" s="8"/>
    </row>
    <row r="979" spans="3:3" ht="15.75" customHeight="1">
      <c r="C979" s="8"/>
    </row>
    <row r="980" spans="3:3" ht="15.75" customHeight="1">
      <c r="C980" s="8"/>
    </row>
    <row r="981" spans="3:3" ht="15.75" customHeight="1">
      <c r="C981" s="8"/>
    </row>
    <row r="982" spans="3:3" ht="15.75" customHeight="1">
      <c r="C982" s="8"/>
    </row>
    <row r="983" spans="3:3" ht="15.75" customHeight="1">
      <c r="C983" s="8"/>
    </row>
    <row r="984" spans="3:3" ht="15.75" customHeight="1">
      <c r="C984" s="8"/>
    </row>
    <row r="985" spans="3:3" ht="15.75" customHeight="1">
      <c r="C985" s="8"/>
    </row>
    <row r="986" spans="3:3" ht="15.75" customHeight="1">
      <c r="C986" s="8"/>
    </row>
    <row r="987" spans="3:3" ht="15.75" customHeight="1">
      <c r="C987" s="8"/>
    </row>
    <row r="988" spans="3:3" ht="15.75" customHeight="1">
      <c r="C988" s="8"/>
    </row>
    <row r="989" spans="3:3" ht="15.75" customHeight="1">
      <c r="C989" s="8"/>
    </row>
    <row r="990" spans="3:3" ht="15.75" customHeight="1">
      <c r="C990" s="8"/>
    </row>
    <row r="991" spans="3:3" ht="15.75" customHeight="1">
      <c r="C991" s="8"/>
    </row>
    <row r="992" spans="3:3" ht="15.75" customHeight="1">
      <c r="C992" s="8"/>
    </row>
    <row r="993" spans="3:3" ht="15.75" customHeight="1">
      <c r="C993" s="8"/>
    </row>
    <row r="994" spans="3:3" ht="15.75" customHeight="1">
      <c r="C994" s="8"/>
    </row>
    <row r="995" spans="3:3" ht="15.75" customHeight="1">
      <c r="C995" s="8"/>
    </row>
    <row r="996" spans="3:3" ht="15.75" customHeight="1">
      <c r="C996" s="8"/>
    </row>
  </sheetData>
  <sheetProtection algorithmName="SHA-512" hashValue="5RTY8Y9h8fjSG35RukImROftGKXdBLZYF0HdweJ7IjuD7R2nQnZYAQJeciOrZb2fI5BJsR11FVRuPZPV1dltLQ==" saltValue="PuRLmlHL5E1HkoLWv2CC+Q==" spinCount="100000" sheet="1" objects="1" scenarios="1"/>
  <mergeCells count="1">
    <mergeCell ref="A20:C20"/>
  </mergeCells>
  <phoneticPr fontId="17" type="noConversion"/>
  <pageMargins left="0.7" right="0.7" top="0.75" bottom="0.75" header="0" footer="0"/>
  <pageSetup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1013"/>
  <sheetViews>
    <sheetView zoomScaleNormal="100" workbookViewId="0">
      <selection activeCell="B21" sqref="B21"/>
    </sheetView>
  </sheetViews>
  <sheetFormatPr defaultColWidth="12.625" defaultRowHeight="15" customHeight="1"/>
  <cols>
    <col min="1" max="1" width="62.125" style="2" customWidth="1"/>
    <col min="2" max="5" width="23.125" style="2" customWidth="1"/>
    <col min="6" max="6" width="7.625" style="1" customWidth="1"/>
    <col min="7" max="7" width="14.25" style="2" customWidth="1"/>
    <col min="8" max="8" width="12.5" style="2" customWidth="1"/>
    <col min="9" max="11" width="7.625" style="2" customWidth="1"/>
    <col min="12" max="12" width="13.875" style="2" bestFit="1" customWidth="1"/>
    <col min="13" max="13" width="13" style="2" bestFit="1" customWidth="1"/>
    <col min="14" max="14" width="13.875" style="2" bestFit="1" customWidth="1"/>
    <col min="15" max="22" width="7.625" style="2" customWidth="1"/>
    <col min="23" max="16384" width="12.625" style="2"/>
  </cols>
  <sheetData>
    <row r="1" spans="1:22" ht="21" customHeight="1">
      <c r="A1" s="3">
        <f>+'Medicare Data Entry'!B5</f>
        <v>0</v>
      </c>
      <c r="B1" s="20" t="s">
        <v>109</v>
      </c>
      <c r="C1" s="730" t="s">
        <v>340</v>
      </c>
      <c r="D1" s="867"/>
      <c r="E1" s="1"/>
    </row>
    <row r="2" spans="1:22" ht="19.5" thickBot="1">
      <c r="A2" s="21">
        <f>+'Medicare Data Entry'!B6</f>
        <v>0</v>
      </c>
      <c r="E2" s="1"/>
    </row>
    <row r="3" spans="1:22" ht="24" customHeight="1">
      <c r="A3" s="413" t="s">
        <v>387</v>
      </c>
      <c r="B3" s="414" t="s">
        <v>388</v>
      </c>
      <c r="C3" s="414" t="s">
        <v>1</v>
      </c>
      <c r="D3" s="414" t="s">
        <v>1</v>
      </c>
      <c r="E3" s="41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>
      <c r="A4" s="416" t="s">
        <v>389</v>
      </c>
      <c r="B4" s="16">
        <v>0</v>
      </c>
      <c r="C4" s="34" t="s">
        <v>390</v>
      </c>
      <c r="D4" s="35"/>
      <c r="E4" s="417"/>
      <c r="G4" s="2" t="s">
        <v>1</v>
      </c>
    </row>
    <row r="5" spans="1:22">
      <c r="A5" s="416" t="s">
        <v>391</v>
      </c>
      <c r="B5" s="16">
        <v>0</v>
      </c>
      <c r="C5" s="36" t="s">
        <v>392</v>
      </c>
      <c r="D5" s="37"/>
      <c r="E5" s="418"/>
    </row>
    <row r="6" spans="1:22">
      <c r="A6" s="416" t="s">
        <v>393</v>
      </c>
      <c r="B6" s="16">
        <v>0</v>
      </c>
      <c r="C6" s="34" t="s">
        <v>394</v>
      </c>
      <c r="D6" s="45"/>
      <c r="E6" s="419"/>
    </row>
    <row r="7" spans="1:22">
      <c r="A7" s="416" t="s">
        <v>395</v>
      </c>
      <c r="B7" s="16">
        <v>0</v>
      </c>
      <c r="C7" s="36" t="s">
        <v>396</v>
      </c>
      <c r="D7" s="45"/>
      <c r="E7" s="419"/>
    </row>
    <row r="8" spans="1:22">
      <c r="A8" s="416" t="s">
        <v>397</v>
      </c>
      <c r="B8" s="16">
        <v>0</v>
      </c>
      <c r="C8" s="34" t="s">
        <v>398</v>
      </c>
      <c r="D8" s="45"/>
      <c r="E8" s="419"/>
    </row>
    <row r="9" spans="1:22">
      <c r="A9" s="416" t="s">
        <v>399</v>
      </c>
      <c r="B9" s="16">
        <v>0</v>
      </c>
      <c r="C9" s="36" t="s">
        <v>400</v>
      </c>
      <c r="D9" s="45"/>
      <c r="E9" s="419"/>
    </row>
    <row r="10" spans="1:22">
      <c r="A10" s="416" t="s">
        <v>401</v>
      </c>
      <c r="B10" s="16">
        <v>0</v>
      </c>
      <c r="C10" s="36" t="s">
        <v>402</v>
      </c>
      <c r="D10" s="45"/>
      <c r="E10" s="419"/>
    </row>
    <row r="11" spans="1:22">
      <c r="A11" s="416" t="s">
        <v>403</v>
      </c>
      <c r="B11" s="16">
        <v>0</v>
      </c>
      <c r="C11" s="36" t="s">
        <v>404</v>
      </c>
      <c r="D11" s="45"/>
      <c r="E11" s="419"/>
    </row>
    <row r="12" spans="1:22">
      <c r="A12" s="416" t="s">
        <v>405</v>
      </c>
      <c r="B12" s="16">
        <v>0</v>
      </c>
      <c r="C12" s="36" t="s">
        <v>406</v>
      </c>
      <c r="D12" s="45"/>
      <c r="E12" s="419"/>
    </row>
    <row r="13" spans="1:22">
      <c r="A13" s="420" t="s">
        <v>407</v>
      </c>
      <c r="B13" s="16">
        <v>0</v>
      </c>
      <c r="C13" s="326" t="s">
        <v>408</v>
      </c>
      <c r="D13" s="47"/>
      <c r="E13" s="421"/>
    </row>
    <row r="14" spans="1:22">
      <c r="A14" s="425" t="s">
        <v>409</v>
      </c>
      <c r="B14" s="16">
        <v>0</v>
      </c>
      <c r="C14" s="440" t="s">
        <v>410</v>
      </c>
      <c r="D14" s="441"/>
      <c r="E14" s="442"/>
      <c r="F14" s="221"/>
    </row>
    <row r="15" spans="1:22">
      <c r="A15" s="422" t="s">
        <v>411</v>
      </c>
      <c r="B15" s="327">
        <v>0</v>
      </c>
      <c r="C15" s="38" t="s">
        <v>412</v>
      </c>
      <c r="D15" s="39"/>
      <c r="E15" s="419"/>
    </row>
    <row r="16" spans="1:22">
      <c r="A16" s="423"/>
      <c r="B16" s="424"/>
      <c r="C16" s="128"/>
      <c r="D16" s="222"/>
      <c r="E16" s="421"/>
    </row>
    <row r="17" spans="1:6" ht="39" customHeight="1">
      <c r="A17" s="416" t="s">
        <v>413</v>
      </c>
      <c r="B17" s="16">
        <v>0</v>
      </c>
      <c r="C17" s="731" t="s">
        <v>414</v>
      </c>
      <c r="D17" s="868"/>
      <c r="E17" s="869"/>
    </row>
    <row r="18" spans="1:6" ht="16.5" customHeight="1">
      <c r="A18" s="416" t="s">
        <v>415</v>
      </c>
      <c r="B18" s="16">
        <v>0</v>
      </c>
      <c r="C18" s="731" t="s">
        <v>416</v>
      </c>
      <c r="D18" s="868"/>
      <c r="E18" s="869"/>
    </row>
    <row r="19" spans="1:6" ht="16.5" customHeight="1">
      <c r="A19" s="416" t="s">
        <v>417</v>
      </c>
      <c r="B19" s="16">
        <v>0</v>
      </c>
      <c r="C19" s="731" t="s">
        <v>418</v>
      </c>
      <c r="D19" s="868"/>
      <c r="E19" s="869"/>
    </row>
    <row r="20" spans="1:6" ht="16.5" customHeight="1">
      <c r="A20" s="420" t="s">
        <v>419</v>
      </c>
      <c r="B20" s="199">
        <v>0</v>
      </c>
      <c r="C20" s="731" t="s">
        <v>420</v>
      </c>
      <c r="D20" s="868"/>
      <c r="E20" s="869"/>
    </row>
    <row r="21" spans="1:6" ht="16.5" customHeight="1">
      <c r="A21" s="425" t="s">
        <v>421</v>
      </c>
      <c r="B21" s="200">
        <v>0</v>
      </c>
      <c r="C21" s="729" t="s">
        <v>422</v>
      </c>
      <c r="D21" s="870"/>
      <c r="E21" s="871"/>
    </row>
    <row r="22" spans="1:6" ht="16.5" customHeight="1">
      <c r="A22" s="818" t="s">
        <v>423</v>
      </c>
      <c r="B22" s="834">
        <v>0</v>
      </c>
      <c r="C22" s="328" t="s">
        <v>424</v>
      </c>
      <c r="D22" s="329"/>
      <c r="E22" s="426"/>
    </row>
    <row r="23" spans="1:6" ht="16.5" customHeight="1">
      <c r="A23" s="425" t="s">
        <v>409</v>
      </c>
      <c r="B23" s="522">
        <v>0</v>
      </c>
      <c r="C23" s="440" t="s">
        <v>425</v>
      </c>
      <c r="D23" s="441"/>
      <c r="E23" s="442"/>
      <c r="F23" s="221"/>
    </row>
    <row r="24" spans="1:6">
      <c r="A24" s="422" t="s">
        <v>426</v>
      </c>
      <c r="B24" s="264">
        <v>0</v>
      </c>
      <c r="C24" s="38" t="s">
        <v>427</v>
      </c>
      <c r="D24" s="39"/>
      <c r="E24" s="419"/>
    </row>
    <row r="25" spans="1:6" ht="15.75" thickBot="1">
      <c r="A25" s="427" t="s">
        <v>428</v>
      </c>
      <c r="B25" s="428">
        <f>+B24+B15</f>
        <v>0</v>
      </c>
      <c r="C25" s="429" t="s">
        <v>429</v>
      </c>
      <c r="D25" s="430"/>
      <c r="E25" s="431"/>
    </row>
    <row r="26" spans="1:6">
      <c r="A26" s="310"/>
      <c r="B26" s="203"/>
      <c r="C26" s="8"/>
      <c r="D26" s="203"/>
      <c r="E26" s="1"/>
    </row>
    <row r="27" spans="1:6" ht="18.75">
      <c r="A27" s="311" t="s">
        <v>430</v>
      </c>
      <c r="B27" s="157" t="s">
        <v>431</v>
      </c>
      <c r="C27" s="157" t="s">
        <v>432</v>
      </c>
      <c r="D27" s="157" t="s">
        <v>78</v>
      </c>
      <c r="E27" s="1"/>
    </row>
    <row r="28" spans="1:6">
      <c r="A28" s="150" t="s">
        <v>433</v>
      </c>
      <c r="B28" s="204">
        <f>SUM(B4:B14)</f>
        <v>0</v>
      </c>
      <c r="C28" s="151">
        <f>SUM(B17:B23)</f>
        <v>0</v>
      </c>
      <c r="D28" s="151">
        <f>+C28+B28</f>
        <v>0</v>
      </c>
      <c r="E28" s="221"/>
    </row>
    <row r="29" spans="1:6">
      <c r="A29" s="150" t="s">
        <v>428</v>
      </c>
      <c r="B29" s="204">
        <f>+B15</f>
        <v>0</v>
      </c>
      <c r="C29" s="151">
        <f>+B24</f>
        <v>0</v>
      </c>
      <c r="D29" s="151">
        <f>+C29+B29</f>
        <v>0</v>
      </c>
      <c r="E29" s="1"/>
    </row>
    <row r="30" spans="1:6" ht="15.75" customHeight="1">
      <c r="A30" s="152" t="s">
        <v>434</v>
      </c>
      <c r="B30" s="153">
        <f>IF(B28=0,0,(+B28/B29))</f>
        <v>0</v>
      </c>
      <c r="C30" s="153">
        <f>IF(C28=0,0,(+C28/C29))</f>
        <v>0</v>
      </c>
      <c r="D30" s="153">
        <f>IF(D28=0,0,(+D28/D29))</f>
        <v>0</v>
      </c>
      <c r="E30" s="1"/>
    </row>
    <row r="31" spans="1:6" ht="15.75" customHeight="1">
      <c r="A31" s="150" t="s">
        <v>435</v>
      </c>
      <c r="B31" s="154">
        <f>-'Medicare Data Entry'!B97</f>
        <v>0</v>
      </c>
      <c r="C31" s="154">
        <f>-'Medicare Data Entry'!E75-'Medicare Data Entry'!E93</f>
        <v>0</v>
      </c>
      <c r="D31" s="151">
        <f>+C31+B31</f>
        <v>0</v>
      </c>
      <c r="E31" s="205"/>
    </row>
    <row r="32" spans="1:6" ht="15.75" customHeight="1">
      <c r="A32" s="261" t="s">
        <v>42</v>
      </c>
      <c r="B32" s="206">
        <f>IF(B31=0,0,(+B31/B28))</f>
        <v>0</v>
      </c>
      <c r="C32" s="206">
        <f>IF(C31=0,0,(+C31/C28))</f>
        <v>0</v>
      </c>
      <c r="D32" s="206">
        <f>IF(D31=0,0,(+D31/D28))</f>
        <v>0</v>
      </c>
      <c r="E32" s="205"/>
    </row>
    <row r="33" spans="1:5" ht="15.75" customHeight="1">
      <c r="A33" s="150" t="s">
        <v>436</v>
      </c>
      <c r="B33" s="154">
        <f>+'Medicare Data Entry'!B92</f>
        <v>0</v>
      </c>
      <c r="C33" s="154">
        <f>+'Medicare Data Entry'!E70+'Medicare Data Entry'!E88</f>
        <v>0</v>
      </c>
      <c r="D33" s="151">
        <f>+C33+B33</f>
        <v>0</v>
      </c>
      <c r="E33" s="205"/>
    </row>
    <row r="34" spans="1:5" ht="15.75" customHeight="1">
      <c r="A34" s="150" t="s">
        <v>437</v>
      </c>
      <c r="B34" s="155">
        <f>IF(B31=0,0,(+B33/B31))</f>
        <v>0</v>
      </c>
      <c r="C34" s="155">
        <f>IF(C31=0,0,(+C33/C31))</f>
        <v>0</v>
      </c>
      <c r="D34" s="155">
        <f>IF(D31=0,0,(+D33/D31))</f>
        <v>0</v>
      </c>
      <c r="E34" s="1"/>
    </row>
    <row r="35" spans="1:5" ht="15.75" customHeight="1">
      <c r="A35" s="150" t="s">
        <v>438</v>
      </c>
      <c r="B35" s="155">
        <f>IF(B28=0,0,(+B28/$D$28))</f>
        <v>0</v>
      </c>
      <c r="C35" s="155">
        <f>IF(C28=0,0,(+C28/$D$28))</f>
        <v>0</v>
      </c>
      <c r="D35" s="155">
        <f>+C35+B35</f>
        <v>0</v>
      </c>
      <c r="E35" s="1"/>
    </row>
    <row r="36" spans="1:5" ht="15.75" customHeight="1">
      <c r="A36" s="150" t="s">
        <v>439</v>
      </c>
      <c r="B36" s="155">
        <f>IF(B31=0,0,(+B31/$D$31))</f>
        <v>0</v>
      </c>
      <c r="C36" s="155">
        <f>IF(C31=0,0,(+C31/$D$31))</f>
        <v>0</v>
      </c>
      <c r="D36" s="155">
        <f>+C36+B36</f>
        <v>0</v>
      </c>
      <c r="E36" s="1"/>
    </row>
    <row r="37" spans="1:5" ht="15.75" customHeight="1">
      <c r="A37" s="150" t="s">
        <v>440</v>
      </c>
      <c r="B37" s="155">
        <f>IF(B33=0,0,(+B33/$D$33))</f>
        <v>0</v>
      </c>
      <c r="C37" s="155">
        <f>IF(C33=0,0,(+C33/$D$33))</f>
        <v>0</v>
      </c>
      <c r="D37" s="155">
        <f>+C37+B37</f>
        <v>0</v>
      </c>
      <c r="E37" s="1"/>
    </row>
    <row r="38" spans="1:5" ht="15.75" customHeight="1">
      <c r="A38" s="208"/>
      <c r="B38" s="156"/>
      <c r="C38" s="156"/>
      <c r="D38" s="156"/>
      <c r="E38" s="1"/>
    </row>
    <row r="39" spans="1:5" ht="15.75" customHeight="1">
      <c r="A39" s="311" t="s">
        <v>441</v>
      </c>
      <c r="B39" s="157" t="s">
        <v>431</v>
      </c>
      <c r="C39" s="157" t="s">
        <v>432</v>
      </c>
      <c r="D39" s="157" t="s">
        <v>78</v>
      </c>
      <c r="E39" s="1"/>
    </row>
    <row r="40" spans="1:5" ht="15.75" customHeight="1">
      <c r="A40" s="150" t="s">
        <v>342</v>
      </c>
      <c r="B40" s="158">
        <f>+D40*B35</f>
        <v>0</v>
      </c>
      <c r="C40" s="158">
        <f>+D40*C35</f>
        <v>0</v>
      </c>
      <c r="D40" s="151">
        <f>+'Medicaid &amp; Other Data Entry'!B6</f>
        <v>0</v>
      </c>
      <c r="E40" s="1"/>
    </row>
    <row r="41" spans="1:5" ht="15.75" customHeight="1">
      <c r="A41" s="159" t="s">
        <v>442</v>
      </c>
      <c r="B41" s="153">
        <f>IF(B40=0,0,(+B40/$B$15))</f>
        <v>0</v>
      </c>
      <c r="C41" s="153">
        <f>IF(C40=0,0,(+C40/$B$24))</f>
        <v>0</v>
      </c>
      <c r="D41" s="153">
        <f>IF(D40=0,0,(+D40/B25))</f>
        <v>0</v>
      </c>
      <c r="E41" s="1"/>
    </row>
    <row r="42" spans="1:5" ht="15.75" customHeight="1">
      <c r="A42" s="150" t="s">
        <v>353</v>
      </c>
      <c r="B42" s="154">
        <f>+$D$42*B36</f>
        <v>0</v>
      </c>
      <c r="C42" s="154">
        <f>+$D$42*C36</f>
        <v>0</v>
      </c>
      <c r="D42" s="151">
        <f>+'Medicaid &amp; Other Data Entry'!B12</f>
        <v>0</v>
      </c>
      <c r="E42" s="41"/>
    </row>
    <row r="43" spans="1:5" ht="15.75" customHeight="1">
      <c r="A43" s="261" t="s">
        <v>42</v>
      </c>
      <c r="B43" s="160">
        <f>IF(B40=0,0,(+B42/B40))</f>
        <v>0</v>
      </c>
      <c r="C43" s="160">
        <f>IF(C40=0,0,(+C42/C40))</f>
        <v>0</v>
      </c>
      <c r="D43" s="160">
        <f>IF(D40=0,0,(+D42/D40))</f>
        <v>0</v>
      </c>
      <c r="E43" s="42"/>
    </row>
    <row r="44" spans="1:5" ht="15.75" customHeight="1">
      <c r="A44" s="150" t="s">
        <v>443</v>
      </c>
      <c r="B44" s="154">
        <f>+$D$44*B37</f>
        <v>0</v>
      </c>
      <c r="C44" s="154">
        <f>+$D$44*C37</f>
        <v>0</v>
      </c>
      <c r="D44" s="151">
        <f>+'Medicaid &amp; Other Data Entry'!B8</f>
        <v>0</v>
      </c>
      <c r="E44" s="1"/>
    </row>
    <row r="45" spans="1:5" ht="15.75" customHeight="1">
      <c r="A45" s="150" t="str">
        <f>+'Medicaid &amp; Other Data Entry'!A9</f>
        <v>DSH and Supplemental Payments</v>
      </c>
      <c r="B45" s="154">
        <f>+$D$45*B37</f>
        <v>0</v>
      </c>
      <c r="C45" s="154">
        <f>+$D$45*C37</f>
        <v>0</v>
      </c>
      <c r="D45" s="151">
        <f>+'Medicaid &amp; Other Data Entry'!B9</f>
        <v>0</v>
      </c>
      <c r="E45" s="1"/>
    </row>
    <row r="46" spans="1:5" ht="15.75" customHeight="1">
      <c r="A46" s="150" t="s">
        <v>444</v>
      </c>
      <c r="B46" s="155">
        <f>IF(B44=0,0,(+(B44+B45)/B42))</f>
        <v>0</v>
      </c>
      <c r="C46" s="155">
        <f>IF(C44=0,0,(+(C44+C45)/C42))</f>
        <v>0</v>
      </c>
      <c r="D46" s="155">
        <f>IF(D44=0,0,(+(D44+D45)/D42))</f>
        <v>0</v>
      </c>
      <c r="E46" s="43"/>
    </row>
    <row r="47" spans="1:5" ht="15.75" customHeight="1">
      <c r="A47" s="312"/>
      <c r="B47" s="156"/>
      <c r="C47" s="156"/>
      <c r="D47" s="156"/>
      <c r="E47" s="1"/>
    </row>
    <row r="48" spans="1:5" ht="15.75" customHeight="1">
      <c r="A48" s="311" t="s">
        <v>445</v>
      </c>
      <c r="B48" s="157" t="s">
        <v>431</v>
      </c>
      <c r="C48" s="157" t="s">
        <v>432</v>
      </c>
      <c r="D48" s="157" t="s">
        <v>78</v>
      </c>
      <c r="E48" s="40"/>
    </row>
    <row r="49" spans="1:14" ht="15.75" customHeight="1">
      <c r="A49" s="152" t="s">
        <v>446</v>
      </c>
      <c r="B49" s="151">
        <f>+$D$49*B35</f>
        <v>0</v>
      </c>
      <c r="C49" s="151">
        <f>+$D$49*C35</f>
        <v>0</v>
      </c>
      <c r="D49" s="151">
        <f>+'Medicaid &amp; Other Data Entry'!B31</f>
        <v>0</v>
      </c>
      <c r="E49" s="1"/>
    </row>
    <row r="50" spans="1:14" ht="15.75" customHeight="1">
      <c r="A50" s="152" t="s">
        <v>447</v>
      </c>
      <c r="B50" s="153">
        <f>IF(B49=0,0,(+B49/$B$15))</f>
        <v>0</v>
      </c>
      <c r="C50" s="153">
        <f>IF(C49=0,0,(+C49/$B$24))</f>
        <v>0</v>
      </c>
      <c r="D50" s="153">
        <f>IF(D51=0,0,+D49/B25)</f>
        <v>0</v>
      </c>
      <c r="E50" s="1"/>
    </row>
    <row r="51" spans="1:14" ht="15.75" customHeight="1">
      <c r="A51" s="150" t="s">
        <v>448</v>
      </c>
      <c r="B51" s="151">
        <f>+$D$51*B36</f>
        <v>0</v>
      </c>
      <c r="C51" s="151">
        <f>+$D$51*C36</f>
        <v>0</v>
      </c>
      <c r="D51" s="151">
        <f>+'Medicaid &amp; Other Data Entry'!B33</f>
        <v>0</v>
      </c>
      <c r="E51" s="41"/>
    </row>
    <row r="52" spans="1:14" ht="15.75" customHeight="1">
      <c r="A52" s="261" t="s">
        <v>42</v>
      </c>
      <c r="B52" s="161">
        <f>IF(B51=0,0,(+B51/B49))</f>
        <v>0</v>
      </c>
      <c r="C52" s="161">
        <f>IF(C51=0,0,(+C51/C49))</f>
        <v>0</v>
      </c>
      <c r="D52" s="161">
        <f>IF(D51=0,0,(+D51/D49))</f>
        <v>0</v>
      </c>
      <c r="E52" s="42"/>
    </row>
    <row r="53" spans="1:14" ht="15.75" customHeight="1">
      <c r="A53" s="150" t="s">
        <v>449</v>
      </c>
      <c r="B53" s="151">
        <f>$D$53*B37</f>
        <v>0</v>
      </c>
      <c r="C53" s="151">
        <f>$D$53*C37</f>
        <v>0</v>
      </c>
      <c r="D53" s="151">
        <f>+'Medicaid &amp; Other Data Entry'!B32</f>
        <v>0</v>
      </c>
      <c r="E53" s="1"/>
    </row>
    <row r="54" spans="1:14" ht="30">
      <c r="A54" s="159" t="s">
        <v>450</v>
      </c>
      <c r="B54" s="155">
        <f>IF(B53=0,0,+B53/B51)</f>
        <v>0</v>
      </c>
      <c r="C54" s="155">
        <f>IF(C53=0,0,+C53/C51)</f>
        <v>0</v>
      </c>
      <c r="D54" s="155">
        <f>IF(D53=0,0,+D53/D51)</f>
        <v>0</v>
      </c>
      <c r="E54" s="1"/>
    </row>
    <row r="55" spans="1:14" ht="15.75" customHeight="1">
      <c r="A55" s="312"/>
      <c r="B55" s="156"/>
      <c r="C55" s="156"/>
      <c r="D55" s="156"/>
      <c r="E55" s="1"/>
    </row>
    <row r="56" spans="1:14" ht="15.75" customHeight="1">
      <c r="A56" s="311" t="s">
        <v>451</v>
      </c>
      <c r="B56" s="157" t="s">
        <v>431</v>
      </c>
      <c r="C56" s="157" t="s">
        <v>432</v>
      </c>
      <c r="D56" s="157" t="s">
        <v>78</v>
      </c>
      <c r="E56" s="1"/>
    </row>
    <row r="57" spans="1:14" ht="15.75" customHeight="1">
      <c r="A57" s="152" t="s">
        <v>373</v>
      </c>
      <c r="B57" s="151">
        <f>+$D$57*B35</f>
        <v>0</v>
      </c>
      <c r="C57" s="151">
        <f>+$D$57*C35</f>
        <v>0</v>
      </c>
      <c r="D57" s="151">
        <f>+'Medicaid &amp; Other Data Entry'!B38</f>
        <v>0</v>
      </c>
      <c r="E57" s="1"/>
    </row>
    <row r="58" spans="1:14" ht="15.75" customHeight="1">
      <c r="A58" s="152" t="s">
        <v>452</v>
      </c>
      <c r="B58" s="153">
        <f>IF(B57=0,0,(+B57/$B$15))</f>
        <v>0</v>
      </c>
      <c r="C58" s="153">
        <f>IF(C57=0,0,(+C57/$B$24))</f>
        <v>0</v>
      </c>
      <c r="D58" s="153">
        <f>IF(D57=0,0,(+D57/B25))</f>
        <v>0</v>
      </c>
      <c r="E58" s="1"/>
    </row>
    <row r="59" spans="1:14" ht="15.75" customHeight="1">
      <c r="A59" s="150" t="s">
        <v>377</v>
      </c>
      <c r="B59" s="151">
        <f>+$D$59*B36</f>
        <v>0</v>
      </c>
      <c r="C59" s="151">
        <f>+$D$59*C36</f>
        <v>0</v>
      </c>
      <c r="D59" s="151">
        <f>+'Medicaid &amp; Other Data Entry'!B40</f>
        <v>0</v>
      </c>
      <c r="E59" s="124" t="s">
        <v>1</v>
      </c>
      <c r="F59" s="4"/>
      <c r="G59" s="195"/>
      <c r="H59" s="195"/>
      <c r="I59" s="195"/>
      <c r="J59" s="195"/>
      <c r="K59" s="195"/>
      <c r="L59" s="195"/>
      <c r="M59" s="195"/>
      <c r="N59" s="195"/>
    </row>
    <row r="60" spans="1:14" ht="15.75" customHeight="1">
      <c r="A60" s="261" t="s">
        <v>42</v>
      </c>
      <c r="B60" s="155">
        <f>IF(B59=0,0,+B59/B57)</f>
        <v>0</v>
      </c>
      <c r="C60" s="155">
        <f>IF(C59=0,0,+C59/C57)</f>
        <v>0</v>
      </c>
      <c r="D60" s="155">
        <f>IF(D59=0,0,+D59/D57)</f>
        <v>0</v>
      </c>
      <c r="E60" s="1"/>
    </row>
    <row r="61" spans="1:14" ht="15.75" customHeight="1">
      <c r="A61" s="150" t="s">
        <v>375</v>
      </c>
      <c r="B61" s="151">
        <f>+$D$61*B37</f>
        <v>0</v>
      </c>
      <c r="C61" s="151">
        <f>+$D$61*C37</f>
        <v>0</v>
      </c>
      <c r="D61" s="151">
        <f>+'Medicaid &amp; Other Data Entry'!B39</f>
        <v>0</v>
      </c>
      <c r="E61" s="1"/>
      <c r="F61" s="4"/>
    </row>
    <row r="62" spans="1:14" ht="15.75" customHeight="1">
      <c r="A62" s="150" t="s">
        <v>453</v>
      </c>
      <c r="B62" s="155">
        <f>IF(B61=0,0,+B61/B59)</f>
        <v>0</v>
      </c>
      <c r="C62" s="155">
        <f>IF(C61=0,0,+C61/C59)</f>
        <v>0</v>
      </c>
      <c r="D62" s="155">
        <f>IF(D61=0,0,+D61/D59)</f>
        <v>0</v>
      </c>
      <c r="E62" s="1"/>
    </row>
    <row r="63" spans="1:14" ht="15.75" customHeight="1">
      <c r="A63" s="208"/>
      <c r="B63" s="162"/>
      <c r="C63" s="162"/>
      <c r="D63" s="162"/>
      <c r="E63" s="1"/>
    </row>
    <row r="64" spans="1:14" ht="15.75" customHeight="1">
      <c r="A64" s="311" t="s">
        <v>454</v>
      </c>
      <c r="B64" s="157" t="s">
        <v>431</v>
      </c>
      <c r="C64" s="157" t="s">
        <v>432</v>
      </c>
      <c r="D64" s="157" t="s">
        <v>78</v>
      </c>
      <c r="E64" s="1"/>
    </row>
    <row r="65" spans="1:16" ht="15.75" customHeight="1">
      <c r="A65" s="152" t="s">
        <v>383</v>
      </c>
      <c r="B65" s="151">
        <f>+$D$65*B35</f>
        <v>0</v>
      </c>
      <c r="C65" s="151">
        <f>+$D$65*C35</f>
        <v>0</v>
      </c>
      <c r="D65" s="151">
        <f>+'Medicaid &amp; Other Data Entry'!B47</f>
        <v>0</v>
      </c>
      <c r="E65" s="1"/>
    </row>
    <row r="66" spans="1:16" ht="15.75" customHeight="1">
      <c r="A66" s="152" t="s">
        <v>455</v>
      </c>
      <c r="B66" s="153">
        <f>IF(B65=0,0,(+B65/$B$15))</f>
        <v>0</v>
      </c>
      <c r="C66" s="153">
        <f>IF(C65=0,0,(+C65/$B$24))</f>
        <v>0</v>
      </c>
      <c r="D66" s="153">
        <f>IF(D65=0,0,(+D65/B25))</f>
        <v>0</v>
      </c>
      <c r="E66" s="1"/>
    </row>
    <row r="67" spans="1:16" ht="15.75" customHeight="1">
      <c r="A67" s="150" t="s">
        <v>385</v>
      </c>
      <c r="B67" s="151">
        <f>+$D$67*B36</f>
        <v>0</v>
      </c>
      <c r="C67" s="151">
        <f>+$D$67*C36</f>
        <v>0</v>
      </c>
      <c r="D67" s="151">
        <f>+'Medicaid &amp; Other Data Entry'!B48</f>
        <v>0</v>
      </c>
      <c r="E67" s="1"/>
    </row>
    <row r="68" spans="1:16" ht="15.75" customHeight="1">
      <c r="A68" s="261" t="s">
        <v>42</v>
      </c>
      <c r="B68" s="155">
        <f>IF(B67=0,0,+B67/B65)</f>
        <v>0</v>
      </c>
      <c r="C68" s="155">
        <f>IF(C67=0,0,+C67/C65)</f>
        <v>0</v>
      </c>
      <c r="D68" s="155">
        <f>IF(D67=0,0,+D67/D65)</f>
        <v>0</v>
      </c>
      <c r="E68" s="1"/>
    </row>
    <row r="69" spans="1:16" ht="15.75" customHeight="1">
      <c r="A69" s="150" t="s">
        <v>456</v>
      </c>
      <c r="B69" s="163"/>
      <c r="C69" s="163"/>
      <c r="D69" s="163"/>
      <c r="E69" s="1"/>
      <c r="G69" s="872"/>
      <c r="H69" s="223"/>
      <c r="I69" s="224"/>
      <c r="J69" s="66"/>
      <c r="K69" s="222"/>
      <c r="L69" s="222"/>
      <c r="M69" s="222"/>
      <c r="N69" s="222"/>
      <c r="O69" s="222"/>
      <c r="P69" s="222"/>
    </row>
    <row r="70" spans="1:16" ht="15.75" customHeight="1">
      <c r="A70" s="150" t="s">
        <v>457</v>
      </c>
      <c r="B70" s="155">
        <f>IF(B69=0,0,+B69/B67)</f>
        <v>0</v>
      </c>
      <c r="C70" s="155">
        <f>IF(C69=0,0,+C69/C67)</f>
        <v>0</v>
      </c>
      <c r="D70" s="155">
        <f>IF(D69=0,0,+D69/D67)</f>
        <v>0</v>
      </c>
      <c r="E70" s="1"/>
      <c r="G70" s="872"/>
      <c r="H70" s="225"/>
      <c r="I70" s="224"/>
      <c r="J70" s="66"/>
      <c r="K70" s="222"/>
      <c r="L70" s="222"/>
      <c r="M70" s="222"/>
      <c r="N70" s="222"/>
      <c r="O70" s="222"/>
      <c r="P70" s="222"/>
    </row>
    <row r="71" spans="1:16" ht="15.75" customHeight="1">
      <c r="A71" s="208"/>
      <c r="B71" s="162"/>
      <c r="C71" s="162"/>
      <c r="D71" s="162"/>
      <c r="E71" s="1"/>
    </row>
    <row r="72" spans="1:16" ht="15.75" customHeight="1">
      <c r="A72" s="313" t="s">
        <v>458</v>
      </c>
      <c r="B72" s="157" t="s">
        <v>431</v>
      </c>
      <c r="C72" s="157" t="s">
        <v>432</v>
      </c>
      <c r="D72" s="157" t="s">
        <v>78</v>
      </c>
      <c r="E72" s="221"/>
    </row>
    <row r="73" spans="1:16" ht="15.75" customHeight="1">
      <c r="A73" s="152" t="s">
        <v>459</v>
      </c>
      <c r="B73" s="227">
        <f>IF(B28=0,0,((+B28/'Medicare Data Entry'!B10)*'Medicare Data Entry'!B9))</f>
        <v>0</v>
      </c>
      <c r="C73" s="151">
        <f>IF(C80=0,0,(+B73*C80))</f>
        <v>0</v>
      </c>
      <c r="D73" s="151">
        <f>(+C73+B73)</f>
        <v>0</v>
      </c>
      <c r="E73" s="221"/>
    </row>
    <row r="74" spans="1:16" ht="15.75" customHeight="1">
      <c r="A74" s="152" t="s">
        <v>460</v>
      </c>
      <c r="B74" s="153">
        <f>IF(B73=0,0,(+B73/$B$15))</f>
        <v>0</v>
      </c>
      <c r="C74" s="153">
        <f>IF(C73=0,0,(+C73/$B$24))</f>
        <v>0</v>
      </c>
      <c r="D74" s="153">
        <f>IF(D73=0,0,(+D73/$B$25))</f>
        <v>0</v>
      </c>
      <c r="E74" s="221"/>
    </row>
    <row r="75" spans="1:16" ht="15.75" customHeight="1">
      <c r="A75" s="150" t="s">
        <v>461</v>
      </c>
      <c r="B75" s="151">
        <f>+B73*B76</f>
        <v>0</v>
      </c>
      <c r="C75" s="151">
        <f>+C73*C76</f>
        <v>0</v>
      </c>
      <c r="D75" s="151">
        <f>+C75+B75</f>
        <v>0</v>
      </c>
      <c r="E75" s="221"/>
    </row>
    <row r="76" spans="1:16" ht="15.75" customHeight="1">
      <c r="A76" s="261" t="s">
        <v>42</v>
      </c>
      <c r="B76" s="228">
        <f>+B32</f>
        <v>0</v>
      </c>
      <c r="C76" s="228">
        <f>+C32</f>
        <v>0</v>
      </c>
      <c r="D76" s="228">
        <f>IF(D75=0,0,(+D75/D73))</f>
        <v>0</v>
      </c>
      <c r="E76" s="221"/>
    </row>
    <row r="77" spans="1:16" ht="15.75" customHeight="1">
      <c r="A77" s="150" t="s">
        <v>462</v>
      </c>
      <c r="B77" s="151">
        <f>+B75*B34*(1+B78)</f>
        <v>0</v>
      </c>
      <c r="C77" s="151">
        <f>+C75*C34*(1+C78)</f>
        <v>0</v>
      </c>
      <c r="D77" s="151">
        <f>+C77+B77</f>
        <v>0</v>
      </c>
      <c r="E77" s="221"/>
      <c r="L77" s="454"/>
      <c r="M77" s="454"/>
      <c r="N77" s="454"/>
    </row>
    <row r="78" spans="1:16" ht="15.75" customHeight="1">
      <c r="A78" s="150" t="s">
        <v>463</v>
      </c>
      <c r="B78" s="229">
        <f>+D78</f>
        <v>0.04</v>
      </c>
      <c r="C78" s="229">
        <f>+D78</f>
        <v>0.04</v>
      </c>
      <c r="D78" s="301">
        <v>0.04</v>
      </c>
      <c r="E78" s="221"/>
    </row>
    <row r="79" spans="1:16" s="28" customFormat="1" ht="15.6" customHeight="1">
      <c r="A79" s="150" t="s">
        <v>464</v>
      </c>
      <c r="B79" s="455">
        <f>+B34+B78</f>
        <v>0.04</v>
      </c>
      <c r="C79" s="455">
        <f>+C78+C34</f>
        <v>0.04</v>
      </c>
      <c r="D79" s="455">
        <f>IF(D73=0,0,+D77/D75)</f>
        <v>0</v>
      </c>
      <c r="E79" s="456"/>
      <c r="F79" s="8"/>
    </row>
    <row r="80" spans="1:16" ht="15.75" customHeight="1">
      <c r="A80" s="209" t="s">
        <v>465</v>
      </c>
      <c r="B80" s="192"/>
      <c r="C80" s="192">
        <f>IF(B28=0,0,+C28/B28)</f>
        <v>0</v>
      </c>
      <c r="D80" s="192"/>
      <c r="E80" s="221"/>
    </row>
    <row r="81" spans="1:5" ht="15.75" customHeight="1">
      <c r="A81" s="208"/>
      <c r="B81" s="162"/>
      <c r="C81" s="162"/>
      <c r="D81" s="162"/>
      <c r="E81" s="221"/>
    </row>
    <row r="82" spans="1:5" ht="15.75" customHeight="1">
      <c r="A82" s="208"/>
      <c r="B82" s="162"/>
      <c r="C82" s="162"/>
      <c r="D82" s="162"/>
      <c r="E82" s="221"/>
    </row>
    <row r="83" spans="1:5" ht="15.75" customHeight="1">
      <c r="A83" s="313" t="s">
        <v>466</v>
      </c>
      <c r="B83" s="157" t="s">
        <v>431</v>
      </c>
      <c r="C83" s="157" t="s">
        <v>432</v>
      </c>
      <c r="D83" s="157" t="s">
        <v>78</v>
      </c>
      <c r="E83" s="1"/>
    </row>
    <row r="84" spans="1:5" ht="15.75" customHeight="1">
      <c r="A84" s="209" t="s">
        <v>428</v>
      </c>
      <c r="B84" s="191">
        <f>+B15</f>
        <v>0</v>
      </c>
      <c r="C84" s="210">
        <f>+B24</f>
        <v>0</v>
      </c>
      <c r="D84" s="210">
        <f>+C84+B84</f>
        <v>0</v>
      </c>
      <c r="E84" s="218"/>
    </row>
    <row r="85" spans="1:5" ht="15.75" customHeight="1">
      <c r="A85" s="209" t="s">
        <v>467</v>
      </c>
      <c r="B85" s="191">
        <f>+B49+B40+B28</f>
        <v>0</v>
      </c>
      <c r="C85" s="191">
        <f>+C49+C40+C28</f>
        <v>0</v>
      </c>
      <c r="D85" s="191">
        <f>+D49+D40+D28</f>
        <v>0</v>
      </c>
      <c r="E85" s="218"/>
    </row>
    <row r="86" spans="1:5" ht="15.75" customHeight="1">
      <c r="A86" s="209" t="s">
        <v>468</v>
      </c>
      <c r="B86" s="191">
        <f>+B65+B57</f>
        <v>0</v>
      </c>
      <c r="C86" s="191">
        <f>+C65+C57</f>
        <v>0</v>
      </c>
      <c r="D86" s="191">
        <f>+D65+D57</f>
        <v>0</v>
      </c>
      <c r="E86" s="218"/>
    </row>
    <row r="87" spans="1:5" ht="15.75" customHeight="1">
      <c r="A87" s="209" t="s">
        <v>469</v>
      </c>
      <c r="B87" s="191">
        <f>+B73</f>
        <v>0</v>
      </c>
      <c r="C87" s="191">
        <f t="shared" ref="C87:D87" si="0">+C73</f>
        <v>0</v>
      </c>
      <c r="D87" s="191">
        <f t="shared" si="0"/>
        <v>0</v>
      </c>
      <c r="E87" s="220" t="s">
        <v>1</v>
      </c>
    </row>
    <row r="88" spans="1:5" ht="15.75" customHeight="1">
      <c r="A88" s="209" t="s">
        <v>470</v>
      </c>
      <c r="B88" s="191">
        <f>+B84-B85-B86-B87</f>
        <v>0</v>
      </c>
      <c r="C88" s="191">
        <f>+C84-C85-C86-C87</f>
        <v>0</v>
      </c>
      <c r="D88" s="191">
        <f>+D84-D85-D86-D87</f>
        <v>0</v>
      </c>
      <c r="E88" s="497"/>
    </row>
    <row r="89" spans="1:5" ht="15.75" customHeight="1">
      <c r="A89" s="471" t="s">
        <v>42</v>
      </c>
      <c r="B89" s="500">
        <f>IF(B88=0,0,+B90/B88)</f>
        <v>0</v>
      </c>
      <c r="C89" s="500">
        <f>IF(C88=0,0,+C90/C88)</f>
        <v>0</v>
      </c>
      <c r="D89" s="500">
        <f>IF(D88=0,0,+D90/D88)</f>
        <v>0</v>
      </c>
      <c r="E89" s="498"/>
    </row>
    <row r="90" spans="1:5" ht="15.75" customHeight="1">
      <c r="A90" s="209" t="s">
        <v>471</v>
      </c>
      <c r="B90" s="191">
        <f>+$D90*B36</f>
        <v>0</v>
      </c>
      <c r="C90" s="191">
        <f>+$D90*C36</f>
        <v>0</v>
      </c>
      <c r="D90" s="191">
        <f>+'Additional Data'!B41-'Payer Mix Calculations'!D91-'Payer Mix Calculations'!D92-'Payer Mix Calculations'!D93</f>
        <v>0</v>
      </c>
      <c r="E90" s="498"/>
    </row>
    <row r="91" spans="1:5" ht="30">
      <c r="A91" s="473" t="s">
        <v>472</v>
      </c>
      <c r="B91" s="191">
        <f>+B31+B42+B51</f>
        <v>0</v>
      </c>
      <c r="C91" s="191">
        <f>+C31+C42+C51</f>
        <v>0</v>
      </c>
      <c r="D91" s="191">
        <f>+D31+D42+D51</f>
        <v>0</v>
      </c>
      <c r="E91" s="44"/>
    </row>
    <row r="92" spans="1:5" ht="15.75" customHeight="1">
      <c r="A92" s="471" t="s">
        <v>473</v>
      </c>
      <c r="B92" s="191">
        <f>+B59+B67</f>
        <v>0</v>
      </c>
      <c r="C92" s="191">
        <f>+C59+C67</f>
        <v>0</v>
      </c>
      <c r="D92" s="191">
        <f>+D67+D59</f>
        <v>0</v>
      </c>
      <c r="E92" s="44"/>
    </row>
    <row r="93" spans="1:5" ht="15.75" customHeight="1">
      <c r="A93" s="471" t="s">
        <v>474</v>
      </c>
      <c r="B93" s="191">
        <f>+B75</f>
        <v>0</v>
      </c>
      <c r="C93" s="191">
        <f>+C75</f>
        <v>0</v>
      </c>
      <c r="D93" s="191">
        <f>+D75</f>
        <v>0</v>
      </c>
      <c r="E93" s="499"/>
    </row>
    <row r="94" spans="1:5" ht="15.75" customHeight="1">
      <c r="A94" s="209" t="s">
        <v>475</v>
      </c>
      <c r="B94" s="191">
        <f>+$D$94*B36</f>
        <v>0</v>
      </c>
      <c r="C94" s="191">
        <f>+$D$94*C36</f>
        <v>0</v>
      </c>
      <c r="D94" s="191">
        <f>+'Additional Data'!B47</f>
        <v>0</v>
      </c>
      <c r="E94" s="221"/>
    </row>
    <row r="95" spans="1:5" ht="15.75" customHeight="1">
      <c r="A95" s="471" t="s">
        <v>30</v>
      </c>
      <c r="B95" s="191">
        <f>IF(D95=0,0,($D95*((B$90+B$92)/($D$90+$D$92))))</f>
        <v>0</v>
      </c>
      <c r="C95" s="191">
        <f>IF(D95=0,0,($D95*((C$90+C$92)/($D$90+$D$92))))</f>
        <v>0</v>
      </c>
      <c r="D95" s="191">
        <f>-'Additional Data'!B52</f>
        <v>0</v>
      </c>
      <c r="E95" s="205"/>
    </row>
    <row r="96" spans="1:5" ht="15.75" customHeight="1">
      <c r="A96" s="501" t="s">
        <v>476</v>
      </c>
      <c r="B96" s="481">
        <f>SUM(B90:B95)</f>
        <v>0</v>
      </c>
      <c r="C96" s="481">
        <f>SUM(C90:C95)</f>
        <v>0</v>
      </c>
      <c r="D96" s="481">
        <f>SUM(D90:D95)</f>
        <v>0</v>
      </c>
      <c r="E96" s="44"/>
    </row>
    <row r="97" spans="1:5" ht="15.75" customHeight="1">
      <c r="A97" s="501"/>
      <c r="B97" s="481"/>
      <c r="C97" s="481"/>
      <c r="D97" s="481"/>
      <c r="E97" s="44"/>
    </row>
    <row r="98" spans="1:5" ht="15.75" customHeight="1">
      <c r="A98" s="501" t="s">
        <v>477</v>
      </c>
      <c r="B98" s="481"/>
      <c r="C98" s="481"/>
      <c r="D98" s="481"/>
      <c r="E98" s="44"/>
    </row>
    <row r="99" spans="1:5" ht="15.75" customHeight="1">
      <c r="A99" s="209" t="s">
        <v>478</v>
      </c>
      <c r="B99" s="608"/>
      <c r="C99" s="608"/>
      <c r="D99" s="191">
        <f>+D96</f>
        <v>0</v>
      </c>
      <c r="E99" s="44" t="s">
        <v>1</v>
      </c>
    </row>
    <row r="100" spans="1:5" ht="15.75" customHeight="1">
      <c r="A100" s="209" t="s">
        <v>479</v>
      </c>
      <c r="B100" s="608"/>
      <c r="C100" s="608"/>
      <c r="D100" s="191">
        <f>-'Additional Data'!B45-'Additional Data'!B46</f>
        <v>0</v>
      </c>
      <c r="E100" s="124" t="s">
        <v>1</v>
      </c>
    </row>
    <row r="101" spans="1:5" ht="15.75" customHeight="1">
      <c r="A101" s="209" t="s">
        <v>30</v>
      </c>
      <c r="B101" s="608"/>
      <c r="C101" s="608"/>
      <c r="D101" s="191">
        <f>+'Additional Data'!B52</f>
        <v>0</v>
      </c>
      <c r="E101" s="44"/>
    </row>
    <row r="102" spans="1:5" ht="15.75" customHeight="1">
      <c r="A102" s="209" t="s">
        <v>480</v>
      </c>
      <c r="B102" s="608"/>
      <c r="C102" s="608"/>
      <c r="D102" s="191">
        <f>+D99+D100+D101</f>
        <v>0</v>
      </c>
      <c r="E102" s="44"/>
    </row>
    <row r="103" spans="1:5" ht="15.75" customHeight="1">
      <c r="A103" s="209" t="s">
        <v>481</v>
      </c>
      <c r="B103" s="608"/>
      <c r="C103" s="608"/>
      <c r="D103" s="191">
        <f>+'Medicare Data Entry'!B22</f>
        <v>0</v>
      </c>
      <c r="E103" s="44"/>
    </row>
    <row r="104" spans="1:5" ht="15.75" customHeight="1">
      <c r="A104" s="501" t="s">
        <v>482</v>
      </c>
      <c r="B104" s="614"/>
      <c r="C104" s="614"/>
      <c r="D104" s="481">
        <f>+D102-D103</f>
        <v>0</v>
      </c>
      <c r="E104" s="44" t="s">
        <v>483</v>
      </c>
    </row>
    <row r="105" spans="1:5" ht="15.75" customHeight="1">
      <c r="A105" s="209"/>
      <c r="B105" s="191"/>
      <c r="C105" s="191"/>
      <c r="D105" s="191"/>
      <c r="E105" s="44"/>
    </row>
    <row r="106" spans="1:5" ht="15.75" customHeight="1">
      <c r="A106" s="209" t="s">
        <v>61</v>
      </c>
      <c r="B106" s="191">
        <f>+D106*B37</f>
        <v>0</v>
      </c>
      <c r="C106" s="191">
        <f>+D106*C37</f>
        <v>0</v>
      </c>
      <c r="D106" s="191">
        <f>+D107-D108</f>
        <v>0</v>
      </c>
      <c r="E106" s="1"/>
    </row>
    <row r="107" spans="1:5" ht="15.75" customHeight="1">
      <c r="A107" s="209" t="s">
        <v>484</v>
      </c>
      <c r="B107" s="191"/>
      <c r="C107" s="191"/>
      <c r="D107" s="191">
        <f>+'Medicare Data Entry'!B21</f>
        <v>0</v>
      </c>
      <c r="E107" s="128"/>
    </row>
    <row r="108" spans="1:5" ht="15.75" customHeight="1">
      <c r="A108" s="471" t="s">
        <v>485</v>
      </c>
      <c r="B108" s="191">
        <f>+B33+B44+B45+B53+B61+B77</f>
        <v>0</v>
      </c>
      <c r="C108" s="191">
        <f>+C33+C44+C45+C53+C61+C77</f>
        <v>0</v>
      </c>
      <c r="D108" s="191">
        <f>+D33+D44+D45+D53+D61+D77</f>
        <v>0</v>
      </c>
      <c r="E108" s="480"/>
    </row>
    <row r="109" spans="1:5" ht="15.75" customHeight="1">
      <c r="B109" s="156"/>
      <c r="C109" s="187"/>
      <c r="D109" s="165"/>
      <c r="E109" s="128"/>
    </row>
    <row r="110" spans="1:5" ht="15.75" customHeight="1">
      <c r="A110" s="313" t="s">
        <v>486</v>
      </c>
      <c r="B110" s="157"/>
      <c r="C110" s="157"/>
      <c r="D110" s="479" t="s">
        <v>78</v>
      </c>
      <c r="E110" s="128"/>
    </row>
    <row r="111" spans="1:5" ht="15.75" customHeight="1">
      <c r="A111" s="457" t="s">
        <v>342</v>
      </c>
      <c r="B111" s="608"/>
      <c r="C111" s="613"/>
      <c r="D111" s="458">
        <f>+D40</f>
        <v>0</v>
      </c>
      <c r="E111" s="1"/>
    </row>
    <row r="112" spans="1:5" ht="15.75" customHeight="1">
      <c r="A112" s="459" t="s">
        <v>487</v>
      </c>
      <c r="B112" s="608"/>
      <c r="C112" s="613"/>
      <c r="D112" s="458">
        <f>+D49</f>
        <v>0</v>
      </c>
      <c r="E112" s="1"/>
    </row>
    <row r="113" spans="1:6" ht="15.75" customHeight="1">
      <c r="A113" s="460" t="s">
        <v>488</v>
      </c>
      <c r="B113" s="608"/>
      <c r="C113" s="608"/>
      <c r="D113" s="461">
        <f>+D111+D112</f>
        <v>0</v>
      </c>
      <c r="E113" s="1"/>
    </row>
    <row r="114" spans="1:6" ht="15.75" customHeight="1">
      <c r="A114" s="460" t="s">
        <v>489</v>
      </c>
      <c r="B114" s="608"/>
      <c r="C114" s="608"/>
      <c r="D114" s="462">
        <f>IF(D29=0,0,+D113/D29)</f>
        <v>0</v>
      </c>
      <c r="E114" s="1"/>
    </row>
    <row r="115" spans="1:6" ht="15.75" customHeight="1">
      <c r="A115" s="463"/>
      <c r="B115" s="608"/>
      <c r="C115" s="608"/>
      <c r="D115" s="464"/>
      <c r="E115" s="1"/>
    </row>
    <row r="116" spans="1:6" ht="15.75" customHeight="1">
      <c r="A116" s="457" t="str">
        <f>+A44</f>
        <v>Medicaid Net Patient Revenue</v>
      </c>
      <c r="B116" s="605"/>
      <c r="C116" s="605"/>
      <c r="D116" s="465">
        <f t="shared" ref="D116" si="1">+D44</f>
        <v>0</v>
      </c>
      <c r="E116" s="1"/>
    </row>
    <row r="117" spans="1:6" ht="15.75" customHeight="1">
      <c r="A117" s="457" t="str">
        <f>+A45</f>
        <v>DSH and Supplemental Payments</v>
      </c>
      <c r="B117" s="605"/>
      <c r="C117" s="605"/>
      <c r="D117" s="465">
        <f t="shared" ref="D117" si="2">+D45</f>
        <v>0</v>
      </c>
      <c r="E117" s="1"/>
    </row>
    <row r="118" spans="1:6" ht="15.75" customHeight="1">
      <c r="A118" s="466" t="str">
        <f>+A53</f>
        <v>SCHIP &amp; Other Low Income Gov't Programs Net Patient Revenue</v>
      </c>
      <c r="B118" s="605"/>
      <c r="C118" s="605"/>
      <c r="D118" s="467">
        <f t="shared" ref="D118" si="3">+D53</f>
        <v>0</v>
      </c>
      <c r="E118" s="1"/>
    </row>
    <row r="119" spans="1:6" s="195" customFormat="1" ht="15.75" customHeight="1">
      <c r="A119" s="468" t="s">
        <v>490</v>
      </c>
      <c r="B119" s="699"/>
      <c r="C119" s="699"/>
      <c r="D119" s="700">
        <f>+D116+D117+D118</f>
        <v>0</v>
      </c>
      <c r="E119" s="4"/>
      <c r="F119" s="4"/>
    </row>
    <row r="120" spans="1:6" ht="15.75" customHeight="1">
      <c r="A120" s="469" t="str">
        <f>+A42</f>
        <v>Medicaid Hospital Operating Costs</v>
      </c>
      <c r="B120" s="606"/>
      <c r="C120" s="606"/>
      <c r="D120" s="701">
        <f t="shared" ref="D120" si="4">+D42</f>
        <v>0</v>
      </c>
      <c r="E120" s="1"/>
    </row>
    <row r="121" spans="1:6" ht="15.75" customHeight="1">
      <c r="A121" s="469" t="str">
        <f>+A51</f>
        <v>SCHIP &amp; Other Low Income Gov't Programs Hospital Operating Costs</v>
      </c>
      <c r="B121" s="606"/>
      <c r="C121" s="606"/>
      <c r="D121" s="701">
        <f t="shared" ref="D121" si="5">+D51</f>
        <v>0</v>
      </c>
      <c r="E121" s="1"/>
    </row>
    <row r="122" spans="1:6" s="195" customFormat="1" ht="15.75" customHeight="1">
      <c r="A122" s="468" t="s">
        <v>491</v>
      </c>
      <c r="B122" s="699"/>
      <c r="C122" s="699"/>
      <c r="D122" s="700">
        <f>D120+D121</f>
        <v>0</v>
      </c>
      <c r="E122" s="4"/>
      <c r="F122" s="4"/>
    </row>
    <row r="123" spans="1:6" ht="15.75" customHeight="1">
      <c r="A123" s="469" t="s">
        <v>492</v>
      </c>
      <c r="B123" s="606"/>
      <c r="C123" s="606"/>
      <c r="D123" s="461">
        <f>+D119-D122</f>
        <v>0</v>
      </c>
      <c r="E123" s="1"/>
    </row>
    <row r="124" spans="1:6" s="195" customFormat="1" ht="15.75" customHeight="1">
      <c r="A124" s="468" t="s">
        <v>493</v>
      </c>
      <c r="B124" s="699"/>
      <c r="C124" s="699"/>
      <c r="D124" s="702">
        <f>IF(D119=0,0,+D123/D119)</f>
        <v>0</v>
      </c>
      <c r="E124" s="4"/>
      <c r="F124" s="4"/>
    </row>
    <row r="125" spans="1:6" ht="15.75" customHeight="1">
      <c r="D125" s="156"/>
      <c r="E125" s="1"/>
    </row>
    <row r="126" spans="1:6" ht="15.75" customHeight="1">
      <c r="D126" s="156"/>
      <c r="E126" s="1"/>
    </row>
    <row r="127" spans="1:6" ht="15.75" customHeight="1">
      <c r="A127" s="313" t="s">
        <v>494</v>
      </c>
      <c r="B127" s="157"/>
      <c r="C127" s="157"/>
      <c r="D127" s="157" t="s">
        <v>78</v>
      </c>
      <c r="E127" s="1"/>
    </row>
    <row r="128" spans="1:6" ht="15.75" customHeight="1">
      <c r="A128" s="457" t="str">
        <f>+A57</f>
        <v>Charity Care Charges</v>
      </c>
      <c r="B128" s="605"/>
      <c r="C128" s="605"/>
      <c r="D128" s="470">
        <f t="shared" ref="D128" si="6">+D57</f>
        <v>0</v>
      </c>
      <c r="E128" s="1"/>
    </row>
    <row r="129" spans="1:5" ht="15.75" customHeight="1">
      <c r="A129" s="459" t="str">
        <f>+A65</f>
        <v>Uninsured &amp; Bad Debt Charges</v>
      </c>
      <c r="B129" s="606"/>
      <c r="C129" s="606"/>
      <c r="D129" s="472">
        <f t="shared" ref="D129" si="7">+D65</f>
        <v>0</v>
      </c>
      <c r="E129" s="1"/>
    </row>
    <row r="130" spans="1:5" ht="15.75" customHeight="1">
      <c r="A130" s="460" t="s">
        <v>495</v>
      </c>
      <c r="B130" s="607"/>
      <c r="C130" s="607"/>
      <c r="D130" s="474">
        <f>+D128+D129</f>
        <v>0</v>
      </c>
      <c r="E130" s="1"/>
    </row>
    <row r="131" spans="1:5" ht="15.75" customHeight="1">
      <c r="A131" s="460" t="s">
        <v>496</v>
      </c>
      <c r="B131" s="608"/>
      <c r="C131" s="608"/>
      <c r="D131" s="475">
        <f>IF(D29=0,0,+D130/D29)</f>
        <v>0</v>
      </c>
      <c r="E131" s="1"/>
    </row>
    <row r="132" spans="1:5" ht="15.75" customHeight="1">
      <c r="A132" s="463"/>
      <c r="B132" s="608"/>
      <c r="C132" s="608"/>
      <c r="D132" s="191"/>
      <c r="E132" s="1"/>
    </row>
    <row r="133" spans="1:5" ht="15.75" customHeight="1">
      <c r="A133" s="476" t="str">
        <f>+A61</f>
        <v>Charity Care Net Patient Revenue</v>
      </c>
      <c r="B133" s="609"/>
      <c r="C133" s="609"/>
      <c r="D133" s="477">
        <f t="shared" ref="D133" si="8">+D61</f>
        <v>0</v>
      </c>
      <c r="E133" s="1"/>
    </row>
    <row r="134" spans="1:5" ht="15.75" customHeight="1">
      <c r="A134" s="476" t="str">
        <f>+A69</f>
        <v>Uninsured &amp; Bad Debt Net Patient Revenue</v>
      </c>
      <c r="B134" s="609"/>
      <c r="C134" s="609"/>
      <c r="D134" s="477">
        <f t="shared" ref="D134" si="9">+D69</f>
        <v>0</v>
      </c>
      <c r="E134" s="1"/>
    </row>
    <row r="135" spans="1:5" ht="15.75" customHeight="1">
      <c r="A135" s="468" t="s">
        <v>497</v>
      </c>
      <c r="B135" s="610"/>
      <c r="C135" s="610"/>
      <c r="D135" s="481">
        <f>+D133+D134</f>
        <v>0</v>
      </c>
      <c r="E135" s="1"/>
    </row>
    <row r="136" spans="1:5" ht="15.75" customHeight="1">
      <c r="A136" s="469" t="str">
        <f>+A59</f>
        <v>Charity Care Hospital Operating Costs</v>
      </c>
      <c r="B136" s="611"/>
      <c r="C136" s="611"/>
      <c r="D136" s="703">
        <f t="shared" ref="D136" si="10">+D59</f>
        <v>0</v>
      </c>
      <c r="E136" s="1"/>
    </row>
    <row r="137" spans="1:5" ht="15.75" customHeight="1">
      <c r="A137" s="478" t="str">
        <f>+A67</f>
        <v>Uninsured &amp; Bad Debt Hospital Operating Costs</v>
      </c>
      <c r="B137" s="612"/>
      <c r="C137" s="612"/>
      <c r="D137" s="703">
        <f t="shared" ref="D137" si="11">+D67</f>
        <v>0</v>
      </c>
      <c r="E137" s="1"/>
    </row>
    <row r="138" spans="1:5" ht="15.75" customHeight="1">
      <c r="A138" s="468" t="s">
        <v>491</v>
      </c>
      <c r="B138" s="610"/>
      <c r="C138" s="610"/>
      <c r="D138" s="481">
        <f>D136+D137</f>
        <v>0</v>
      </c>
      <c r="E138" s="1"/>
    </row>
    <row r="139" spans="1:5" ht="15.75" customHeight="1">
      <c r="A139" s="469" t="s">
        <v>492</v>
      </c>
      <c r="B139" s="611"/>
      <c r="C139" s="611"/>
      <c r="D139" s="191">
        <f>+D135-D138</f>
        <v>0</v>
      </c>
      <c r="E139" s="1"/>
    </row>
    <row r="140" spans="1:5" ht="15.75" customHeight="1">
      <c r="A140" s="468" t="s">
        <v>493</v>
      </c>
      <c r="B140" s="610"/>
      <c r="C140" s="610"/>
      <c r="D140" s="704">
        <f>IF(D139+D138=0,0,+D139/D135)</f>
        <v>0</v>
      </c>
      <c r="E140" s="1"/>
    </row>
    <row r="141" spans="1:5" ht="15.75" customHeight="1">
      <c r="E141" s="1"/>
    </row>
    <row r="142" spans="1:5" ht="15.75" customHeight="1">
      <c r="E142" s="1"/>
    </row>
    <row r="143" spans="1:5" ht="15.75" customHeight="1">
      <c r="E143" s="1"/>
    </row>
    <row r="144" spans="1:5" ht="15.75" customHeight="1">
      <c r="E144" s="1"/>
    </row>
    <row r="145" spans="5:5" ht="15.75" customHeight="1">
      <c r="E145" s="1"/>
    </row>
    <row r="146" spans="5:5" ht="15.75" customHeight="1">
      <c r="E146" s="1"/>
    </row>
    <row r="147" spans="5:5" ht="15.75" customHeight="1">
      <c r="E147" s="1"/>
    </row>
    <row r="148" spans="5:5" ht="15.75" customHeight="1">
      <c r="E148" s="1"/>
    </row>
    <row r="149" spans="5:5" ht="15.75" customHeight="1">
      <c r="E149" s="1"/>
    </row>
    <row r="150" spans="5:5" ht="15.75" customHeight="1">
      <c r="E150" s="1"/>
    </row>
    <row r="151" spans="5:5" ht="15.75" customHeight="1">
      <c r="E151" s="1"/>
    </row>
    <row r="152" spans="5:5" ht="15.75" customHeight="1">
      <c r="E152" s="1"/>
    </row>
    <row r="153" spans="5:5" ht="15.75" customHeight="1">
      <c r="E153" s="1"/>
    </row>
    <row r="154" spans="5:5" ht="15.75" customHeight="1">
      <c r="E154" s="1"/>
    </row>
    <row r="155" spans="5:5" ht="15.75" customHeight="1">
      <c r="E155" s="1"/>
    </row>
    <row r="156" spans="5:5" ht="15.75" customHeight="1">
      <c r="E156" s="1"/>
    </row>
    <row r="157" spans="5:5" ht="15.75" customHeight="1">
      <c r="E157" s="1"/>
    </row>
    <row r="158" spans="5:5" ht="15.75" customHeight="1">
      <c r="E158" s="1"/>
    </row>
    <row r="159" spans="5:5" ht="15.75" customHeight="1">
      <c r="E159" s="1"/>
    </row>
    <row r="160" spans="5:5" ht="15.75" customHeight="1">
      <c r="E160" s="1"/>
    </row>
    <row r="161" spans="5:5" ht="15.75" customHeight="1">
      <c r="E161" s="1"/>
    </row>
    <row r="162" spans="5:5" ht="15.75" customHeight="1">
      <c r="E162" s="1"/>
    </row>
    <row r="163" spans="5:5" ht="15.75" customHeight="1">
      <c r="E163" s="1"/>
    </row>
    <row r="164" spans="5:5" ht="15.75" customHeight="1">
      <c r="E164" s="1"/>
    </row>
    <row r="165" spans="5:5" ht="15.75" customHeight="1">
      <c r="E165" s="1"/>
    </row>
    <row r="166" spans="5:5" ht="15.75" customHeight="1">
      <c r="E166" s="1"/>
    </row>
    <row r="167" spans="5:5" ht="15.75" customHeight="1">
      <c r="E167" s="1"/>
    </row>
    <row r="168" spans="5:5" ht="15.75" customHeight="1">
      <c r="E168" s="1"/>
    </row>
    <row r="169" spans="5:5" ht="15.75" customHeight="1">
      <c r="E169" s="1"/>
    </row>
    <row r="170" spans="5:5" ht="15.75" customHeight="1">
      <c r="E170" s="1"/>
    </row>
    <row r="171" spans="5:5" ht="15.75" customHeight="1">
      <c r="E171" s="1"/>
    </row>
    <row r="172" spans="5:5" ht="15.75" customHeight="1">
      <c r="E172" s="1"/>
    </row>
    <row r="173" spans="5:5" ht="15.75" customHeight="1">
      <c r="E173" s="1"/>
    </row>
    <row r="174" spans="5:5" ht="15.75" customHeight="1">
      <c r="E174" s="1"/>
    </row>
    <row r="175" spans="5:5" ht="15.75" customHeight="1">
      <c r="E175" s="1"/>
    </row>
    <row r="176" spans="5:5" ht="15.75" customHeight="1">
      <c r="E176" s="1"/>
    </row>
    <row r="177" spans="5:5" ht="15.75" customHeight="1">
      <c r="E177" s="1"/>
    </row>
    <row r="178" spans="5:5" ht="15.75" customHeight="1">
      <c r="E178" s="1"/>
    </row>
    <row r="179" spans="5:5" ht="15.75" customHeight="1">
      <c r="E179" s="1"/>
    </row>
    <row r="180" spans="5:5" ht="15.75" customHeight="1">
      <c r="E180" s="1"/>
    </row>
    <row r="181" spans="5:5" ht="15.75" customHeight="1">
      <c r="E181" s="1"/>
    </row>
    <row r="182" spans="5:5" ht="15.75" customHeight="1">
      <c r="E182" s="1"/>
    </row>
    <row r="183" spans="5:5" ht="15.75" customHeight="1">
      <c r="E183" s="1"/>
    </row>
    <row r="184" spans="5:5" ht="15.75" customHeight="1">
      <c r="E184" s="1"/>
    </row>
    <row r="185" spans="5:5" ht="15.75" customHeight="1">
      <c r="E185" s="1"/>
    </row>
    <row r="186" spans="5:5" ht="15.75" customHeight="1">
      <c r="E186" s="1"/>
    </row>
    <row r="187" spans="5:5" ht="15.75" customHeight="1">
      <c r="E187" s="1"/>
    </row>
    <row r="188" spans="5:5" ht="15.75" customHeight="1">
      <c r="E188" s="1"/>
    </row>
    <row r="189" spans="5:5" ht="15.75" customHeight="1">
      <c r="E189" s="1"/>
    </row>
    <row r="190" spans="5:5" ht="15.75" customHeight="1">
      <c r="E190" s="1"/>
    </row>
    <row r="191" spans="5:5" ht="15.75" customHeight="1">
      <c r="E191" s="1"/>
    </row>
    <row r="192" spans="5:5" ht="15.75" customHeight="1">
      <c r="E192" s="1"/>
    </row>
    <row r="193" spans="5:5" ht="15.75" customHeight="1">
      <c r="E193" s="1"/>
    </row>
    <row r="194" spans="5:5" ht="15.75" customHeight="1">
      <c r="E194" s="1"/>
    </row>
    <row r="195" spans="5:5" ht="15.75" customHeight="1">
      <c r="E195" s="1"/>
    </row>
    <row r="196" spans="5:5" ht="15.75" customHeight="1">
      <c r="E196" s="1"/>
    </row>
    <row r="197" spans="5:5" ht="15.75" customHeight="1">
      <c r="E197" s="1"/>
    </row>
    <row r="198" spans="5:5" ht="15.75" customHeight="1">
      <c r="E198" s="1"/>
    </row>
    <row r="199" spans="5:5" ht="15.75" customHeight="1">
      <c r="E199" s="1"/>
    </row>
    <row r="200" spans="5:5" ht="15.75" customHeight="1">
      <c r="E200" s="1"/>
    </row>
    <row r="201" spans="5:5" ht="15.75" customHeight="1">
      <c r="E201" s="1"/>
    </row>
    <row r="202" spans="5:5" ht="15.75" customHeight="1">
      <c r="E202" s="1"/>
    </row>
    <row r="203" spans="5:5" ht="15.75" customHeight="1">
      <c r="E203" s="1"/>
    </row>
    <row r="204" spans="5:5" ht="15.75" customHeight="1">
      <c r="E204" s="1"/>
    </row>
    <row r="205" spans="5:5" ht="15.75" customHeight="1">
      <c r="E205" s="1"/>
    </row>
    <row r="206" spans="5:5" ht="15.75" customHeight="1">
      <c r="E206" s="1"/>
    </row>
    <row r="207" spans="5:5" ht="15.75" customHeight="1">
      <c r="E207" s="1"/>
    </row>
    <row r="208" spans="5:5" ht="15.75" customHeight="1">
      <c r="E208" s="1"/>
    </row>
    <row r="209" spans="5:5" ht="15.75" customHeight="1">
      <c r="E209" s="1"/>
    </row>
    <row r="210" spans="5:5" ht="15.75" customHeight="1">
      <c r="E210" s="1"/>
    </row>
    <row r="211" spans="5:5" ht="15.75" customHeight="1">
      <c r="E211" s="1"/>
    </row>
    <row r="212" spans="5:5" ht="15.75" customHeight="1">
      <c r="E212" s="1"/>
    </row>
    <row r="213" spans="5:5" ht="15.75" customHeight="1">
      <c r="E213" s="1"/>
    </row>
    <row r="214" spans="5:5" ht="15.75" customHeight="1">
      <c r="E214" s="1"/>
    </row>
    <row r="215" spans="5:5" ht="15.75" customHeight="1">
      <c r="E215" s="1"/>
    </row>
    <row r="216" spans="5:5" ht="15.75" customHeight="1">
      <c r="E216" s="1"/>
    </row>
    <row r="217" spans="5:5" ht="15.75" customHeight="1">
      <c r="E217" s="1"/>
    </row>
    <row r="218" spans="5:5" ht="15.75" customHeight="1">
      <c r="E218" s="1"/>
    </row>
    <row r="219" spans="5:5" ht="15.75" customHeight="1">
      <c r="E219" s="1"/>
    </row>
    <row r="220" spans="5:5" ht="15.75" customHeight="1">
      <c r="E220" s="1"/>
    </row>
    <row r="221" spans="5:5" ht="15.75" customHeight="1">
      <c r="E221" s="1"/>
    </row>
    <row r="222" spans="5:5" ht="15.75" customHeight="1">
      <c r="E222" s="1"/>
    </row>
    <row r="223" spans="5:5" ht="15.75" customHeight="1">
      <c r="E223" s="1"/>
    </row>
    <row r="224" spans="5:5" ht="15.75" customHeight="1">
      <c r="E224" s="1"/>
    </row>
    <row r="225" spans="5:5" ht="15.75" customHeight="1">
      <c r="E225" s="1"/>
    </row>
    <row r="226" spans="5:5" ht="15.75" customHeight="1">
      <c r="E226" s="1"/>
    </row>
    <row r="227" spans="5:5" ht="15.75" customHeight="1">
      <c r="E227" s="1"/>
    </row>
    <row r="228" spans="5:5" ht="15.75" customHeight="1">
      <c r="E228" s="1"/>
    </row>
    <row r="229" spans="5:5" ht="15.75" customHeight="1">
      <c r="E229" s="1"/>
    </row>
    <row r="230" spans="5:5" ht="15.75" customHeight="1">
      <c r="E230" s="1"/>
    </row>
    <row r="231" spans="5:5" ht="15.75" customHeight="1">
      <c r="E231" s="1"/>
    </row>
    <row r="232" spans="5:5" ht="15.75" customHeight="1">
      <c r="E232" s="1"/>
    </row>
    <row r="233" spans="5:5" ht="15.75" customHeight="1">
      <c r="E233" s="1"/>
    </row>
    <row r="234" spans="5:5" ht="15.75" customHeight="1">
      <c r="E234" s="1"/>
    </row>
    <row r="235" spans="5:5" ht="15.75" customHeight="1">
      <c r="E235" s="1"/>
    </row>
    <row r="236" spans="5:5" ht="15.75" customHeight="1">
      <c r="E236" s="1"/>
    </row>
    <row r="237" spans="5:5" ht="15.75" customHeight="1">
      <c r="E237" s="1"/>
    </row>
    <row r="238" spans="5:5" ht="15.75" customHeight="1">
      <c r="E238" s="1"/>
    </row>
    <row r="239" spans="5:5" ht="15.75" customHeight="1">
      <c r="E239" s="1"/>
    </row>
    <row r="240" spans="5:5" ht="15.75" customHeight="1">
      <c r="E240" s="1"/>
    </row>
    <row r="241" spans="5:5" ht="15.75" customHeight="1">
      <c r="E241" s="1"/>
    </row>
    <row r="242" spans="5:5" ht="15.75" customHeight="1">
      <c r="E242" s="1"/>
    </row>
    <row r="243" spans="5:5" ht="15.75" customHeight="1">
      <c r="E243" s="1"/>
    </row>
    <row r="244" spans="5:5" ht="15.75" customHeight="1">
      <c r="E244" s="1"/>
    </row>
    <row r="245" spans="5:5" ht="15.75" customHeight="1">
      <c r="E245" s="1"/>
    </row>
    <row r="246" spans="5:5" ht="15.75" customHeight="1">
      <c r="E246" s="1"/>
    </row>
    <row r="247" spans="5:5" ht="15.75" customHeight="1">
      <c r="E247" s="1"/>
    </row>
    <row r="248" spans="5:5" ht="15.75" customHeight="1">
      <c r="E248" s="1"/>
    </row>
    <row r="249" spans="5:5" ht="15.75" customHeight="1">
      <c r="E249" s="1"/>
    </row>
    <row r="250" spans="5:5" ht="15.75" customHeight="1">
      <c r="E250" s="1"/>
    </row>
    <row r="251" spans="5:5" ht="15.75" customHeight="1">
      <c r="E251" s="1"/>
    </row>
    <row r="252" spans="5:5" ht="15.75" customHeight="1">
      <c r="E252" s="1"/>
    </row>
    <row r="253" spans="5:5" ht="15.75" customHeight="1">
      <c r="E253" s="1"/>
    </row>
    <row r="254" spans="5:5" ht="15.75" customHeight="1">
      <c r="E254" s="1"/>
    </row>
    <row r="255" spans="5:5" ht="15.75" customHeight="1">
      <c r="E255" s="1"/>
    </row>
    <row r="256" spans="5:5" ht="15.75" customHeight="1">
      <c r="E256" s="1"/>
    </row>
    <row r="257" spans="5:5" ht="15.75" customHeight="1">
      <c r="E257" s="1"/>
    </row>
    <row r="258" spans="5:5" ht="15.75" customHeight="1">
      <c r="E258" s="1"/>
    </row>
    <row r="259" spans="5:5" ht="15.75" customHeight="1">
      <c r="E259" s="1"/>
    </row>
    <row r="260" spans="5:5" ht="15.75" customHeight="1">
      <c r="E260" s="1"/>
    </row>
    <row r="261" spans="5:5" ht="15.75" customHeight="1">
      <c r="E261" s="1"/>
    </row>
    <row r="262" spans="5:5" ht="15.75" customHeight="1">
      <c r="E262" s="1"/>
    </row>
    <row r="263" spans="5:5" ht="15.75" customHeight="1">
      <c r="E263" s="1"/>
    </row>
    <row r="264" spans="5:5" ht="15.75" customHeight="1">
      <c r="E264" s="1"/>
    </row>
    <row r="265" spans="5:5" ht="15.75" customHeight="1">
      <c r="E265" s="1"/>
    </row>
    <row r="266" spans="5:5" ht="15.75" customHeight="1">
      <c r="E266" s="1"/>
    </row>
    <row r="267" spans="5:5" ht="15.75" customHeight="1">
      <c r="E267" s="1"/>
    </row>
    <row r="268" spans="5:5" ht="15.75" customHeight="1">
      <c r="E268" s="1"/>
    </row>
    <row r="269" spans="5:5" ht="15.75" customHeight="1">
      <c r="E269" s="1"/>
    </row>
    <row r="270" spans="5:5" ht="15.75" customHeight="1">
      <c r="E270" s="1"/>
    </row>
    <row r="271" spans="5:5" ht="15.75" customHeight="1">
      <c r="E271" s="1"/>
    </row>
    <row r="272" spans="5:5" ht="15.75" customHeight="1">
      <c r="E272" s="1"/>
    </row>
    <row r="273" spans="5:5" ht="15.75" customHeight="1">
      <c r="E273" s="1"/>
    </row>
    <row r="274" spans="5:5" ht="15.75" customHeight="1">
      <c r="E274" s="1"/>
    </row>
    <row r="275" spans="5:5" ht="15.75" customHeight="1">
      <c r="E275" s="1"/>
    </row>
    <row r="276" spans="5:5" ht="15.75" customHeight="1">
      <c r="E276" s="1"/>
    </row>
    <row r="277" spans="5:5" ht="15.75" customHeight="1">
      <c r="E277" s="1"/>
    </row>
    <row r="278" spans="5:5" ht="15.75" customHeight="1">
      <c r="E278" s="1"/>
    </row>
    <row r="279" spans="5:5" ht="15.75" customHeight="1">
      <c r="E279" s="1"/>
    </row>
    <row r="280" spans="5:5" ht="15.75" customHeight="1">
      <c r="E280" s="1"/>
    </row>
    <row r="281" spans="5:5" ht="15.75" customHeight="1">
      <c r="E281" s="1"/>
    </row>
    <row r="282" spans="5:5" ht="15.75" customHeight="1">
      <c r="E282" s="1"/>
    </row>
    <row r="283" spans="5:5" ht="15.75" customHeight="1">
      <c r="E283" s="1"/>
    </row>
    <row r="284" spans="5:5" ht="15.75" customHeight="1">
      <c r="E284" s="1"/>
    </row>
    <row r="285" spans="5:5" ht="15.75" customHeight="1">
      <c r="E285" s="1"/>
    </row>
    <row r="286" spans="5:5" ht="15.75" customHeight="1">
      <c r="E286" s="1"/>
    </row>
    <row r="287" spans="5:5" ht="15.75" customHeight="1">
      <c r="E287" s="1"/>
    </row>
    <row r="288" spans="5:5" ht="15.75" customHeight="1">
      <c r="E288" s="1"/>
    </row>
    <row r="289" spans="5:5" ht="15.75" customHeight="1">
      <c r="E289" s="1"/>
    </row>
    <row r="290" spans="5:5" ht="15.75" customHeight="1">
      <c r="E290" s="1"/>
    </row>
    <row r="291" spans="5:5" ht="15.75" customHeight="1">
      <c r="E291" s="1"/>
    </row>
    <row r="292" spans="5:5" ht="15.75" customHeight="1">
      <c r="E292" s="1"/>
    </row>
    <row r="293" spans="5:5" ht="15.75" customHeight="1">
      <c r="E293" s="1"/>
    </row>
    <row r="294" spans="5:5" ht="15.75" customHeight="1">
      <c r="E294" s="1"/>
    </row>
    <row r="295" spans="5:5" ht="15.75" customHeight="1">
      <c r="E295" s="1"/>
    </row>
    <row r="296" spans="5:5" ht="15.75" customHeight="1">
      <c r="E296" s="1"/>
    </row>
    <row r="297" spans="5:5" ht="15.75" customHeight="1">
      <c r="E297" s="1"/>
    </row>
    <row r="298" spans="5:5" ht="15.75" customHeight="1">
      <c r="E298" s="1"/>
    </row>
    <row r="299" spans="5:5" ht="15.75" customHeight="1">
      <c r="E299" s="1"/>
    </row>
    <row r="300" spans="5:5" ht="15.75" customHeight="1">
      <c r="E300" s="1"/>
    </row>
    <row r="301" spans="5:5" ht="15.75" customHeight="1">
      <c r="E301" s="1"/>
    </row>
    <row r="302" spans="5:5" ht="15.75" customHeight="1">
      <c r="E302" s="1"/>
    </row>
    <row r="303" spans="5:5" ht="15.75" customHeight="1">
      <c r="E303" s="1"/>
    </row>
    <row r="304" spans="5:5" ht="15.75" customHeight="1">
      <c r="E304" s="1"/>
    </row>
    <row r="305" spans="5:5" ht="15.75" customHeight="1">
      <c r="E305" s="1"/>
    </row>
    <row r="306" spans="5:5" ht="15.75" customHeight="1">
      <c r="E306" s="1"/>
    </row>
    <row r="307" spans="5:5" ht="15.75" customHeight="1">
      <c r="E307" s="1"/>
    </row>
    <row r="308" spans="5:5" ht="15.75" customHeight="1">
      <c r="E308" s="1"/>
    </row>
    <row r="309" spans="5:5" ht="15.75" customHeight="1">
      <c r="E309" s="1"/>
    </row>
    <row r="310" spans="5:5" ht="15.75" customHeight="1">
      <c r="E310" s="1"/>
    </row>
    <row r="311" spans="5:5" ht="15.75" customHeight="1">
      <c r="E311" s="1"/>
    </row>
    <row r="312" spans="5:5" ht="15.75" customHeight="1">
      <c r="E312" s="1"/>
    </row>
    <row r="313" spans="5:5" ht="15.75" customHeight="1">
      <c r="E313" s="1"/>
    </row>
    <row r="314" spans="5:5" ht="15.75" customHeight="1">
      <c r="E314" s="1"/>
    </row>
    <row r="315" spans="5:5" ht="15.75" customHeight="1">
      <c r="E315" s="1"/>
    </row>
    <row r="316" spans="5:5" ht="15.75" customHeight="1">
      <c r="E316" s="1"/>
    </row>
    <row r="317" spans="5:5" ht="15.75" customHeight="1">
      <c r="E317" s="1"/>
    </row>
    <row r="318" spans="5:5" ht="15.75" customHeight="1">
      <c r="E318" s="1"/>
    </row>
    <row r="319" spans="5:5" ht="15.75" customHeight="1">
      <c r="E319" s="1"/>
    </row>
    <row r="320" spans="5:5" ht="15.75" customHeight="1">
      <c r="E320" s="1"/>
    </row>
    <row r="321" spans="5:5" ht="15.75" customHeight="1">
      <c r="E321" s="1"/>
    </row>
    <row r="322" spans="5:5" ht="15.75" customHeight="1">
      <c r="E322" s="1"/>
    </row>
    <row r="323" spans="5:5" ht="15.75" customHeight="1">
      <c r="E323" s="1"/>
    </row>
    <row r="324" spans="5:5" ht="15.75" customHeight="1">
      <c r="E324" s="1"/>
    </row>
    <row r="325" spans="5:5" ht="15.75" customHeight="1">
      <c r="E325" s="1"/>
    </row>
    <row r="326" spans="5:5" ht="15.75" customHeight="1">
      <c r="E326" s="1"/>
    </row>
    <row r="327" spans="5:5" ht="15.75" customHeight="1">
      <c r="E327" s="1"/>
    </row>
    <row r="328" spans="5:5" ht="15.75" customHeight="1">
      <c r="E328" s="1"/>
    </row>
    <row r="329" spans="5:5" ht="15.75" customHeight="1">
      <c r="E329" s="1"/>
    </row>
    <row r="330" spans="5:5" ht="15.75" customHeight="1">
      <c r="E330" s="1"/>
    </row>
    <row r="331" spans="5:5" ht="15.75" customHeight="1">
      <c r="E331" s="1"/>
    </row>
    <row r="332" spans="5:5" ht="15.75" customHeight="1">
      <c r="E332" s="1"/>
    </row>
    <row r="333" spans="5:5" ht="15.75" customHeight="1">
      <c r="E333" s="1"/>
    </row>
    <row r="334" spans="5:5" ht="15.75" customHeight="1">
      <c r="E334" s="1"/>
    </row>
    <row r="335" spans="5:5" ht="15.75" customHeight="1">
      <c r="E335" s="1"/>
    </row>
    <row r="336" spans="5:5" ht="15.75" customHeight="1">
      <c r="E336" s="1"/>
    </row>
    <row r="337" spans="5:5" ht="15.75" customHeight="1">
      <c r="E337" s="1"/>
    </row>
    <row r="338" spans="5:5" ht="15.75" customHeight="1">
      <c r="E338" s="1"/>
    </row>
    <row r="339" spans="5:5" ht="15.75" customHeight="1">
      <c r="E339" s="1"/>
    </row>
    <row r="340" spans="5:5" ht="15.75" customHeight="1">
      <c r="E340" s="1"/>
    </row>
    <row r="341" spans="5:5" ht="15.75" customHeight="1">
      <c r="E341" s="1"/>
    </row>
    <row r="342" spans="5:5" ht="15.75" customHeight="1">
      <c r="E342" s="1"/>
    </row>
    <row r="343" spans="5:5" ht="15.75" customHeight="1">
      <c r="E343" s="1"/>
    </row>
    <row r="344" spans="5:5" ht="15.75" customHeight="1">
      <c r="E344" s="1"/>
    </row>
    <row r="345" spans="5:5" ht="15.75" customHeight="1">
      <c r="E345" s="1"/>
    </row>
    <row r="346" spans="5:5" ht="15.75" customHeight="1">
      <c r="E346" s="1"/>
    </row>
    <row r="347" spans="5:5" ht="15.75" customHeight="1">
      <c r="E347" s="1"/>
    </row>
    <row r="348" spans="5:5" ht="15.75" customHeight="1">
      <c r="E348" s="1"/>
    </row>
    <row r="349" spans="5:5" ht="15.75" customHeight="1">
      <c r="E349" s="1"/>
    </row>
    <row r="350" spans="5:5" ht="15.75" customHeight="1">
      <c r="E350" s="1"/>
    </row>
    <row r="351" spans="5:5" ht="15.75" customHeight="1">
      <c r="E351" s="1"/>
    </row>
    <row r="352" spans="5:5" ht="15.75" customHeight="1">
      <c r="E352" s="1"/>
    </row>
    <row r="353" spans="5:5" ht="15.75" customHeight="1">
      <c r="E353" s="1"/>
    </row>
    <row r="354" spans="5:5" ht="15.75" customHeight="1">
      <c r="E354" s="1"/>
    </row>
    <row r="355" spans="5:5" ht="15.75" customHeight="1">
      <c r="E355" s="1"/>
    </row>
    <row r="356" spans="5:5" ht="15.75" customHeight="1">
      <c r="E356" s="1"/>
    </row>
    <row r="357" spans="5:5" ht="15.75" customHeight="1">
      <c r="E357" s="1"/>
    </row>
    <row r="358" spans="5:5" ht="15.75" customHeight="1">
      <c r="E358" s="1"/>
    </row>
    <row r="359" spans="5:5" ht="15.75" customHeight="1">
      <c r="E359" s="1"/>
    </row>
    <row r="360" spans="5:5" ht="15.75" customHeight="1">
      <c r="E360" s="1"/>
    </row>
    <row r="361" spans="5:5" ht="15.75" customHeight="1">
      <c r="E361" s="1"/>
    </row>
    <row r="362" spans="5:5" ht="15.75" customHeight="1">
      <c r="E362" s="1"/>
    </row>
    <row r="363" spans="5:5" ht="15.75" customHeight="1">
      <c r="E363" s="1"/>
    </row>
    <row r="364" spans="5:5" ht="15.75" customHeight="1">
      <c r="E364" s="1"/>
    </row>
    <row r="365" spans="5:5" ht="15.75" customHeight="1">
      <c r="E365" s="1"/>
    </row>
    <row r="366" spans="5:5" ht="15.75" customHeight="1">
      <c r="E366" s="1"/>
    </row>
    <row r="367" spans="5:5" ht="15.75" customHeight="1">
      <c r="E367" s="1"/>
    </row>
    <row r="368" spans="5:5" ht="15.75" customHeight="1">
      <c r="E368" s="1"/>
    </row>
    <row r="369" spans="5:5" ht="15.75" customHeight="1">
      <c r="E369" s="1"/>
    </row>
    <row r="370" spans="5:5" ht="15.75" customHeight="1">
      <c r="E370" s="1"/>
    </row>
    <row r="371" spans="5:5" ht="15.75" customHeight="1">
      <c r="E371" s="1"/>
    </row>
    <row r="372" spans="5:5" ht="15.75" customHeight="1">
      <c r="E372" s="1"/>
    </row>
    <row r="373" spans="5:5" ht="15.75" customHeight="1">
      <c r="E373" s="1"/>
    </row>
    <row r="374" spans="5:5" ht="15.75" customHeight="1">
      <c r="E374" s="1"/>
    </row>
    <row r="375" spans="5:5" ht="15.75" customHeight="1">
      <c r="E375" s="1"/>
    </row>
    <row r="376" spans="5:5" ht="15.75" customHeight="1">
      <c r="E376" s="1"/>
    </row>
    <row r="377" spans="5:5" ht="15.75" customHeight="1">
      <c r="E377" s="1"/>
    </row>
    <row r="378" spans="5:5" ht="15.75" customHeight="1">
      <c r="E378" s="1"/>
    </row>
    <row r="379" spans="5:5" ht="15.75" customHeight="1">
      <c r="E379" s="1"/>
    </row>
    <row r="380" spans="5:5" ht="15.75" customHeight="1">
      <c r="E380" s="1"/>
    </row>
    <row r="381" spans="5:5" ht="15.75" customHeight="1">
      <c r="E381" s="1"/>
    </row>
    <row r="382" spans="5:5" ht="15.75" customHeight="1">
      <c r="E382" s="1"/>
    </row>
    <row r="383" spans="5:5" ht="15.75" customHeight="1">
      <c r="E383" s="1"/>
    </row>
    <row r="384" spans="5:5" ht="15.75" customHeight="1">
      <c r="E384" s="1"/>
    </row>
    <row r="385" spans="5:5" ht="15.75" customHeight="1">
      <c r="E385" s="1"/>
    </row>
    <row r="386" spans="5:5" ht="15.75" customHeight="1">
      <c r="E386" s="1"/>
    </row>
    <row r="387" spans="5:5" ht="15.75" customHeight="1">
      <c r="E387" s="1"/>
    </row>
    <row r="388" spans="5:5" ht="15.75" customHeight="1">
      <c r="E388" s="1"/>
    </row>
    <row r="389" spans="5:5" ht="15.75" customHeight="1">
      <c r="E389" s="1"/>
    </row>
    <row r="390" spans="5:5" ht="15.75" customHeight="1">
      <c r="E390" s="1"/>
    </row>
    <row r="391" spans="5:5" ht="15.75" customHeight="1">
      <c r="E391" s="1"/>
    </row>
    <row r="392" spans="5:5" ht="15.75" customHeight="1">
      <c r="E392" s="1"/>
    </row>
    <row r="393" spans="5:5" ht="15.75" customHeight="1">
      <c r="E393" s="1"/>
    </row>
    <row r="394" spans="5:5" ht="15.75" customHeight="1">
      <c r="E394" s="1"/>
    </row>
    <row r="395" spans="5:5" ht="15.75" customHeight="1">
      <c r="E395" s="1"/>
    </row>
    <row r="396" spans="5:5" ht="15.75" customHeight="1">
      <c r="E396" s="1"/>
    </row>
    <row r="397" spans="5:5" ht="15.75" customHeight="1">
      <c r="E397" s="1"/>
    </row>
    <row r="398" spans="5:5" ht="15.75" customHeight="1">
      <c r="E398" s="1"/>
    </row>
    <row r="399" spans="5:5" ht="15.75" customHeight="1">
      <c r="E399" s="1"/>
    </row>
    <row r="400" spans="5:5" ht="15.75" customHeight="1">
      <c r="E400" s="1"/>
    </row>
    <row r="401" spans="5:5" ht="15.75" customHeight="1">
      <c r="E401" s="1"/>
    </row>
    <row r="402" spans="5:5" ht="15.75" customHeight="1">
      <c r="E402" s="1"/>
    </row>
    <row r="403" spans="5:5" ht="15.75" customHeight="1">
      <c r="E403" s="1"/>
    </row>
    <row r="404" spans="5:5" ht="15.75" customHeight="1">
      <c r="E404" s="1"/>
    </row>
    <row r="405" spans="5:5" ht="15.75" customHeight="1">
      <c r="E405" s="1"/>
    </row>
    <row r="406" spans="5:5" ht="15.75" customHeight="1">
      <c r="E406" s="1"/>
    </row>
    <row r="407" spans="5:5" ht="15.75" customHeight="1">
      <c r="E407" s="1"/>
    </row>
    <row r="408" spans="5:5" ht="15.75" customHeight="1">
      <c r="E408" s="1"/>
    </row>
    <row r="409" spans="5:5" ht="15.75" customHeight="1">
      <c r="E409" s="1"/>
    </row>
    <row r="410" spans="5:5" ht="15.75" customHeight="1">
      <c r="E410" s="1"/>
    </row>
    <row r="411" spans="5:5" ht="15.75" customHeight="1">
      <c r="E411" s="1"/>
    </row>
    <row r="412" spans="5:5" ht="15.75" customHeight="1">
      <c r="E412" s="1"/>
    </row>
    <row r="413" spans="5:5" ht="15.75" customHeight="1">
      <c r="E413" s="1"/>
    </row>
    <row r="414" spans="5:5" ht="15.75" customHeight="1">
      <c r="E414" s="1"/>
    </row>
    <row r="415" spans="5:5" ht="15.75" customHeight="1">
      <c r="E415" s="1"/>
    </row>
    <row r="416" spans="5:5" ht="15.75" customHeight="1">
      <c r="E416" s="1"/>
    </row>
    <row r="417" spans="5:5" ht="15.75" customHeight="1">
      <c r="E417" s="1"/>
    </row>
    <row r="418" spans="5:5" ht="15.75" customHeight="1">
      <c r="E418" s="1"/>
    </row>
    <row r="419" spans="5:5" ht="15.75" customHeight="1">
      <c r="E419" s="1"/>
    </row>
    <row r="420" spans="5:5" ht="15.75" customHeight="1">
      <c r="E420" s="1"/>
    </row>
    <row r="421" spans="5:5" ht="15.75" customHeight="1">
      <c r="E421" s="1"/>
    </row>
    <row r="422" spans="5:5" ht="15.75" customHeight="1">
      <c r="E422" s="1"/>
    </row>
    <row r="423" spans="5:5" ht="15.75" customHeight="1">
      <c r="E423" s="1"/>
    </row>
    <row r="424" spans="5:5" ht="15.75" customHeight="1">
      <c r="E424" s="1"/>
    </row>
    <row r="425" spans="5:5" ht="15.75" customHeight="1">
      <c r="E425" s="1"/>
    </row>
    <row r="426" spans="5:5" ht="15.75" customHeight="1">
      <c r="E426" s="1"/>
    </row>
    <row r="427" spans="5:5" ht="15.75" customHeight="1">
      <c r="E427" s="1"/>
    </row>
    <row r="428" spans="5:5" ht="15.75" customHeight="1">
      <c r="E428" s="1"/>
    </row>
    <row r="429" spans="5:5" ht="15.75" customHeight="1">
      <c r="E429" s="1"/>
    </row>
    <row r="430" spans="5:5" ht="15.75" customHeight="1">
      <c r="E430" s="1"/>
    </row>
    <row r="431" spans="5:5" ht="15.75" customHeight="1">
      <c r="E431" s="1"/>
    </row>
    <row r="432" spans="5:5" ht="15.75" customHeight="1">
      <c r="E432" s="1"/>
    </row>
    <row r="433" spans="5:5" ht="15.75" customHeight="1">
      <c r="E433" s="1"/>
    </row>
    <row r="434" spans="5:5" ht="15.75" customHeight="1">
      <c r="E434" s="1"/>
    </row>
    <row r="435" spans="5:5" ht="15.75" customHeight="1">
      <c r="E435" s="1"/>
    </row>
    <row r="436" spans="5:5" ht="15.75" customHeight="1">
      <c r="E436" s="1"/>
    </row>
    <row r="437" spans="5:5" ht="15.75" customHeight="1">
      <c r="E437" s="1"/>
    </row>
    <row r="438" spans="5:5" ht="15.75" customHeight="1">
      <c r="E438" s="1"/>
    </row>
    <row r="439" spans="5:5" ht="15.75" customHeight="1">
      <c r="E439" s="1"/>
    </row>
    <row r="440" spans="5:5" ht="15.75" customHeight="1">
      <c r="E440" s="1"/>
    </row>
    <row r="441" spans="5:5" ht="15.75" customHeight="1">
      <c r="E441" s="1"/>
    </row>
    <row r="442" spans="5:5" ht="15.75" customHeight="1">
      <c r="E442" s="1"/>
    </row>
    <row r="443" spans="5:5" ht="15.75" customHeight="1">
      <c r="E443" s="1"/>
    </row>
    <row r="444" spans="5:5" ht="15.75" customHeight="1">
      <c r="E444" s="1"/>
    </row>
    <row r="445" spans="5:5" ht="15.75" customHeight="1">
      <c r="E445" s="1"/>
    </row>
    <row r="446" spans="5:5" ht="15.75" customHeight="1">
      <c r="E446" s="1"/>
    </row>
    <row r="447" spans="5:5" ht="15.75" customHeight="1">
      <c r="E447" s="1"/>
    </row>
    <row r="448" spans="5:5" ht="15.75" customHeight="1">
      <c r="E448" s="1"/>
    </row>
    <row r="449" spans="5:5" ht="15.75" customHeight="1">
      <c r="E449" s="1"/>
    </row>
    <row r="450" spans="5:5" ht="15.75" customHeight="1">
      <c r="E450" s="1"/>
    </row>
    <row r="451" spans="5:5" ht="15.75" customHeight="1">
      <c r="E451" s="1"/>
    </row>
    <row r="452" spans="5:5" ht="15.75" customHeight="1">
      <c r="E452" s="1"/>
    </row>
    <row r="453" spans="5:5" ht="15.75" customHeight="1">
      <c r="E453" s="1"/>
    </row>
    <row r="454" spans="5:5" ht="15.75" customHeight="1">
      <c r="E454" s="1"/>
    </row>
    <row r="455" spans="5:5" ht="15.75" customHeight="1">
      <c r="E455" s="1"/>
    </row>
    <row r="456" spans="5:5" ht="15.75" customHeight="1">
      <c r="E456" s="1"/>
    </row>
    <row r="457" spans="5:5" ht="15.75" customHeight="1">
      <c r="E457" s="1"/>
    </row>
    <row r="458" spans="5:5" ht="15.75" customHeight="1">
      <c r="E458" s="1"/>
    </row>
    <row r="459" spans="5:5" ht="15.75" customHeight="1">
      <c r="E459" s="1"/>
    </row>
    <row r="460" spans="5:5" ht="15.75" customHeight="1">
      <c r="E460" s="1"/>
    </row>
    <row r="461" spans="5:5" ht="15.75" customHeight="1">
      <c r="E461" s="1"/>
    </row>
    <row r="462" spans="5:5" ht="15.75" customHeight="1">
      <c r="E462" s="1"/>
    </row>
    <row r="463" spans="5:5" ht="15.75" customHeight="1">
      <c r="E463" s="1"/>
    </row>
    <row r="464" spans="5:5" ht="15.75" customHeight="1">
      <c r="E464" s="1"/>
    </row>
    <row r="465" spans="5:5" ht="15.75" customHeight="1">
      <c r="E465" s="1"/>
    </row>
    <row r="466" spans="5:5" ht="15.75" customHeight="1">
      <c r="E466" s="1"/>
    </row>
    <row r="467" spans="5:5" ht="15.75" customHeight="1">
      <c r="E467" s="1"/>
    </row>
    <row r="468" spans="5:5" ht="15.75" customHeight="1">
      <c r="E468" s="1"/>
    </row>
    <row r="469" spans="5:5" ht="15.75" customHeight="1">
      <c r="E469" s="1"/>
    </row>
    <row r="470" spans="5:5" ht="15.75" customHeight="1">
      <c r="E470" s="1"/>
    </row>
    <row r="471" spans="5:5" ht="15.75" customHeight="1">
      <c r="E471" s="1"/>
    </row>
    <row r="472" spans="5:5" ht="15.75" customHeight="1">
      <c r="E472" s="1"/>
    </row>
    <row r="473" spans="5:5" ht="15.75" customHeight="1">
      <c r="E473" s="1"/>
    </row>
    <row r="474" spans="5:5" ht="15.75" customHeight="1">
      <c r="E474" s="1"/>
    </row>
    <row r="475" spans="5:5" ht="15.75" customHeight="1">
      <c r="E475" s="1"/>
    </row>
    <row r="476" spans="5:5" ht="15.75" customHeight="1">
      <c r="E476" s="1"/>
    </row>
    <row r="477" spans="5:5" ht="15.75" customHeight="1">
      <c r="E477" s="1"/>
    </row>
    <row r="478" spans="5:5" ht="15.75" customHeight="1">
      <c r="E478" s="1"/>
    </row>
    <row r="479" spans="5:5" ht="15.75" customHeight="1">
      <c r="E479" s="1"/>
    </row>
    <row r="480" spans="5:5" ht="15.75" customHeight="1">
      <c r="E480" s="1"/>
    </row>
    <row r="481" spans="5:5" ht="15.75" customHeight="1">
      <c r="E481" s="1"/>
    </row>
    <row r="482" spans="5:5" ht="15.75" customHeight="1">
      <c r="E482" s="1"/>
    </row>
    <row r="483" spans="5:5" ht="15.75" customHeight="1">
      <c r="E483" s="1"/>
    </row>
    <row r="484" spans="5:5" ht="15.75" customHeight="1">
      <c r="E484" s="1"/>
    </row>
    <row r="485" spans="5:5" ht="15.75" customHeight="1">
      <c r="E485" s="1"/>
    </row>
    <row r="486" spans="5:5" ht="15.75" customHeight="1">
      <c r="E486" s="1"/>
    </row>
    <row r="487" spans="5:5" ht="15.75" customHeight="1">
      <c r="E487" s="1"/>
    </row>
    <row r="488" spans="5:5" ht="15.75" customHeight="1">
      <c r="E488" s="1"/>
    </row>
    <row r="489" spans="5:5" ht="15.75" customHeight="1">
      <c r="E489" s="1"/>
    </row>
    <row r="490" spans="5:5" ht="15.75" customHeight="1">
      <c r="E490" s="1"/>
    </row>
    <row r="491" spans="5:5" ht="15.75" customHeight="1">
      <c r="E491" s="1"/>
    </row>
    <row r="492" spans="5:5" ht="15.75" customHeight="1">
      <c r="E492" s="1"/>
    </row>
    <row r="493" spans="5:5" ht="15.75" customHeight="1">
      <c r="E493" s="1"/>
    </row>
    <row r="494" spans="5:5" ht="15.75" customHeight="1">
      <c r="E494" s="1"/>
    </row>
    <row r="495" spans="5:5" ht="15.75" customHeight="1">
      <c r="E495" s="1"/>
    </row>
    <row r="496" spans="5:5" ht="15.75" customHeight="1">
      <c r="E496" s="1"/>
    </row>
    <row r="497" spans="5:5" ht="15.75" customHeight="1">
      <c r="E497" s="1"/>
    </row>
    <row r="498" spans="5:5" ht="15.75" customHeight="1">
      <c r="E498" s="1"/>
    </row>
    <row r="499" spans="5:5" ht="15.75" customHeight="1">
      <c r="E499" s="1"/>
    </row>
    <row r="500" spans="5:5" ht="15.75" customHeight="1">
      <c r="E500" s="1"/>
    </row>
    <row r="501" spans="5:5" ht="15.75" customHeight="1">
      <c r="E501" s="1"/>
    </row>
    <row r="502" spans="5:5" ht="15.75" customHeight="1">
      <c r="E502" s="1"/>
    </row>
    <row r="503" spans="5:5" ht="15.75" customHeight="1">
      <c r="E503" s="1"/>
    </row>
    <row r="504" spans="5:5" ht="15.75" customHeight="1">
      <c r="E504" s="1"/>
    </row>
    <row r="505" spans="5:5" ht="15.75" customHeight="1">
      <c r="E505" s="1"/>
    </row>
    <row r="506" spans="5:5" ht="15.75" customHeight="1">
      <c r="E506" s="1"/>
    </row>
    <row r="507" spans="5:5" ht="15.75" customHeight="1">
      <c r="E507" s="1"/>
    </row>
    <row r="508" spans="5:5" ht="15.75" customHeight="1">
      <c r="E508" s="1"/>
    </row>
    <row r="509" spans="5:5" ht="15.75" customHeight="1">
      <c r="E509" s="1"/>
    </row>
    <row r="510" spans="5:5" ht="15.75" customHeight="1">
      <c r="E510" s="1"/>
    </row>
    <row r="511" spans="5:5" ht="15.75" customHeight="1">
      <c r="E511" s="1"/>
    </row>
    <row r="512" spans="5:5" ht="15.75" customHeight="1">
      <c r="E512" s="1"/>
    </row>
    <row r="513" spans="5:5" ht="15.75" customHeight="1">
      <c r="E513" s="1"/>
    </row>
    <row r="514" spans="5:5" ht="15.75" customHeight="1">
      <c r="E514" s="1"/>
    </row>
    <row r="515" spans="5:5" ht="15.75" customHeight="1">
      <c r="E515" s="1"/>
    </row>
    <row r="516" spans="5:5" ht="15.75" customHeight="1">
      <c r="E516" s="1"/>
    </row>
    <row r="517" spans="5:5" ht="15.75" customHeight="1">
      <c r="E517" s="1"/>
    </row>
    <row r="518" spans="5:5" ht="15.75" customHeight="1">
      <c r="E518" s="1"/>
    </row>
    <row r="519" spans="5:5" ht="15.75" customHeight="1">
      <c r="E519" s="1"/>
    </row>
    <row r="520" spans="5:5" ht="15.75" customHeight="1">
      <c r="E520" s="1"/>
    </row>
    <row r="521" spans="5:5" ht="15.75" customHeight="1">
      <c r="E521" s="1"/>
    </row>
    <row r="522" spans="5:5" ht="15.75" customHeight="1">
      <c r="E522" s="1"/>
    </row>
    <row r="523" spans="5:5" ht="15.75" customHeight="1">
      <c r="E523" s="1"/>
    </row>
    <row r="524" spans="5:5" ht="15.75" customHeight="1">
      <c r="E524" s="1"/>
    </row>
    <row r="525" spans="5:5" ht="15.75" customHeight="1">
      <c r="E525" s="1"/>
    </row>
    <row r="526" spans="5:5" ht="15.75" customHeight="1">
      <c r="E526" s="1"/>
    </row>
    <row r="527" spans="5:5" ht="15.75" customHeight="1">
      <c r="E527" s="1"/>
    </row>
    <row r="528" spans="5:5" ht="15.75" customHeight="1">
      <c r="E528" s="1"/>
    </row>
    <row r="529" spans="5:5" ht="15.75" customHeight="1">
      <c r="E529" s="1"/>
    </row>
    <row r="530" spans="5:5" ht="15.75" customHeight="1">
      <c r="E530" s="1"/>
    </row>
    <row r="531" spans="5:5" ht="15.75" customHeight="1">
      <c r="E531" s="1"/>
    </row>
    <row r="532" spans="5:5" ht="15.75" customHeight="1">
      <c r="E532" s="1"/>
    </row>
    <row r="533" spans="5:5" ht="15.75" customHeight="1">
      <c r="E533" s="1"/>
    </row>
    <row r="534" spans="5:5" ht="15.75" customHeight="1">
      <c r="E534" s="1"/>
    </row>
    <row r="535" spans="5:5" ht="15.75" customHeight="1">
      <c r="E535" s="1"/>
    </row>
    <row r="536" spans="5:5" ht="15.75" customHeight="1">
      <c r="E536" s="1"/>
    </row>
    <row r="537" spans="5:5" ht="15.75" customHeight="1">
      <c r="E537" s="1"/>
    </row>
    <row r="538" spans="5:5" ht="15.75" customHeight="1">
      <c r="E538" s="1"/>
    </row>
    <row r="539" spans="5:5" ht="15.75" customHeight="1">
      <c r="E539" s="1"/>
    </row>
    <row r="540" spans="5:5" ht="15.75" customHeight="1">
      <c r="E540" s="1"/>
    </row>
    <row r="541" spans="5:5" ht="15.75" customHeight="1">
      <c r="E541" s="1"/>
    </row>
    <row r="542" spans="5:5" ht="15.75" customHeight="1">
      <c r="E542" s="1"/>
    </row>
    <row r="543" spans="5:5" ht="15.75" customHeight="1">
      <c r="E543" s="1"/>
    </row>
    <row r="544" spans="5:5" ht="15.75" customHeight="1">
      <c r="E544" s="1"/>
    </row>
    <row r="545" spans="5:5" ht="15.75" customHeight="1">
      <c r="E545" s="1"/>
    </row>
    <row r="546" spans="5:5" ht="15.75" customHeight="1">
      <c r="E546" s="1"/>
    </row>
    <row r="547" spans="5:5" ht="15.75" customHeight="1">
      <c r="E547" s="1"/>
    </row>
    <row r="548" spans="5:5" ht="15.75" customHeight="1">
      <c r="E548" s="1"/>
    </row>
    <row r="549" spans="5:5" ht="15.75" customHeight="1">
      <c r="E549" s="1"/>
    </row>
    <row r="550" spans="5:5" ht="15.75" customHeight="1">
      <c r="E550" s="1"/>
    </row>
    <row r="551" spans="5:5" ht="15.75" customHeight="1">
      <c r="E551" s="1"/>
    </row>
    <row r="552" spans="5:5" ht="15.75" customHeight="1">
      <c r="E552" s="1"/>
    </row>
    <row r="553" spans="5:5" ht="15.75" customHeight="1">
      <c r="E553" s="1"/>
    </row>
    <row r="554" spans="5:5" ht="15.75" customHeight="1">
      <c r="E554" s="1"/>
    </row>
    <row r="555" spans="5:5" ht="15.75" customHeight="1">
      <c r="E555" s="1"/>
    </row>
    <row r="556" spans="5:5" ht="15.75" customHeight="1">
      <c r="E556" s="1"/>
    </row>
    <row r="557" spans="5:5" ht="15.75" customHeight="1">
      <c r="E557" s="1"/>
    </row>
    <row r="558" spans="5:5" ht="15.75" customHeight="1">
      <c r="E558" s="1"/>
    </row>
    <row r="559" spans="5:5" ht="15.75" customHeight="1">
      <c r="E559" s="1"/>
    </row>
    <row r="560" spans="5:5" ht="15.75" customHeight="1">
      <c r="E560" s="1"/>
    </row>
    <row r="561" spans="5:5" ht="15.75" customHeight="1">
      <c r="E561" s="1"/>
    </row>
    <row r="562" spans="5:5" ht="15.75" customHeight="1">
      <c r="E562" s="1"/>
    </row>
    <row r="563" spans="5:5" ht="15.75" customHeight="1">
      <c r="E563" s="1"/>
    </row>
    <row r="564" spans="5:5" ht="15.75" customHeight="1">
      <c r="E564" s="1"/>
    </row>
    <row r="565" spans="5:5" ht="15.75" customHeight="1">
      <c r="E565" s="1"/>
    </row>
    <row r="566" spans="5:5" ht="15.75" customHeight="1">
      <c r="E566" s="1"/>
    </row>
    <row r="567" spans="5:5" ht="15.75" customHeight="1">
      <c r="E567" s="1"/>
    </row>
    <row r="568" spans="5:5" ht="15.75" customHeight="1">
      <c r="E568" s="1"/>
    </row>
    <row r="569" spans="5:5" ht="15.75" customHeight="1">
      <c r="E569" s="1"/>
    </row>
    <row r="570" spans="5:5" ht="15.75" customHeight="1">
      <c r="E570" s="1"/>
    </row>
    <row r="571" spans="5:5" ht="15.75" customHeight="1">
      <c r="E571" s="1"/>
    </row>
    <row r="572" spans="5:5" ht="15.75" customHeight="1">
      <c r="E572" s="1"/>
    </row>
    <row r="573" spans="5:5" ht="15.75" customHeight="1">
      <c r="E573" s="1"/>
    </row>
    <row r="574" spans="5:5" ht="15.75" customHeight="1">
      <c r="E574" s="1"/>
    </row>
    <row r="575" spans="5:5" ht="15.75" customHeight="1">
      <c r="E575" s="1"/>
    </row>
    <row r="576" spans="5:5" ht="15.75" customHeight="1">
      <c r="E576" s="1"/>
    </row>
    <row r="577" spans="5:5" ht="15.75" customHeight="1">
      <c r="E577" s="1"/>
    </row>
    <row r="578" spans="5:5" ht="15.75" customHeight="1">
      <c r="E578" s="1"/>
    </row>
    <row r="579" spans="5:5" ht="15.75" customHeight="1">
      <c r="E579" s="1"/>
    </row>
    <row r="580" spans="5:5" ht="15.75" customHeight="1">
      <c r="E580" s="1"/>
    </row>
    <row r="581" spans="5:5" ht="15.75" customHeight="1">
      <c r="E581" s="1"/>
    </row>
    <row r="582" spans="5:5" ht="15.75" customHeight="1">
      <c r="E582" s="1"/>
    </row>
    <row r="583" spans="5:5" ht="15.75" customHeight="1">
      <c r="E583" s="1"/>
    </row>
    <row r="584" spans="5:5" ht="15.75" customHeight="1">
      <c r="E584" s="1"/>
    </row>
    <row r="585" spans="5:5" ht="15.75" customHeight="1">
      <c r="E585" s="1"/>
    </row>
    <row r="586" spans="5:5" ht="15.75" customHeight="1">
      <c r="E586" s="1"/>
    </row>
    <row r="587" spans="5:5" ht="15.75" customHeight="1">
      <c r="E587" s="1"/>
    </row>
    <row r="588" spans="5:5" ht="15.75" customHeight="1">
      <c r="E588" s="1"/>
    </row>
    <row r="589" spans="5:5" ht="15.75" customHeight="1">
      <c r="E589" s="1"/>
    </row>
    <row r="590" spans="5:5" ht="15.75" customHeight="1">
      <c r="E590" s="1"/>
    </row>
    <row r="591" spans="5:5" ht="15.75" customHeight="1">
      <c r="E591" s="1"/>
    </row>
    <row r="592" spans="5:5" ht="15.75" customHeight="1">
      <c r="E592" s="1"/>
    </row>
    <row r="593" spans="5:5" ht="15.75" customHeight="1">
      <c r="E593" s="1"/>
    </row>
    <row r="594" spans="5:5" ht="15.75" customHeight="1">
      <c r="E594" s="1"/>
    </row>
    <row r="595" spans="5:5" ht="15.75" customHeight="1">
      <c r="E595" s="1"/>
    </row>
    <row r="596" spans="5:5" ht="15.75" customHeight="1">
      <c r="E596" s="1"/>
    </row>
    <row r="597" spans="5:5" ht="15.75" customHeight="1">
      <c r="E597" s="1"/>
    </row>
    <row r="598" spans="5:5" ht="15.75" customHeight="1">
      <c r="E598" s="1"/>
    </row>
    <row r="599" spans="5:5" ht="15.75" customHeight="1">
      <c r="E599" s="1"/>
    </row>
    <row r="600" spans="5:5" ht="15.75" customHeight="1">
      <c r="E600" s="1"/>
    </row>
    <row r="601" spans="5:5" ht="15.75" customHeight="1">
      <c r="E601" s="1"/>
    </row>
    <row r="602" spans="5:5" ht="15.75" customHeight="1">
      <c r="E602" s="1"/>
    </row>
    <row r="603" spans="5:5" ht="15.75" customHeight="1">
      <c r="E603" s="1"/>
    </row>
    <row r="604" spans="5:5" ht="15.75" customHeight="1">
      <c r="E604" s="1"/>
    </row>
    <row r="605" spans="5:5" ht="15.75" customHeight="1">
      <c r="E605" s="1"/>
    </row>
    <row r="606" spans="5:5" ht="15.75" customHeight="1">
      <c r="E606" s="1"/>
    </row>
    <row r="607" spans="5:5" ht="15.75" customHeight="1">
      <c r="E607" s="1"/>
    </row>
    <row r="608" spans="5:5" ht="15.75" customHeight="1">
      <c r="E608" s="1"/>
    </row>
    <row r="609" spans="5:5" ht="15.75" customHeight="1">
      <c r="E609" s="1"/>
    </row>
    <row r="610" spans="5:5" ht="15.75" customHeight="1">
      <c r="E610" s="1"/>
    </row>
    <row r="611" spans="5:5" ht="15.75" customHeight="1">
      <c r="E611" s="1"/>
    </row>
    <row r="612" spans="5:5" ht="15.75" customHeight="1">
      <c r="E612" s="1"/>
    </row>
    <row r="613" spans="5:5" ht="15.75" customHeight="1">
      <c r="E613" s="1"/>
    </row>
    <row r="614" spans="5:5" ht="15.75" customHeight="1">
      <c r="E614" s="1"/>
    </row>
    <row r="615" spans="5:5" ht="15.75" customHeight="1">
      <c r="E615" s="1"/>
    </row>
    <row r="616" spans="5:5" ht="15.75" customHeight="1">
      <c r="E616" s="1"/>
    </row>
    <row r="617" spans="5:5" ht="15.75" customHeight="1">
      <c r="E617" s="1"/>
    </row>
    <row r="618" spans="5:5" ht="15.75" customHeight="1">
      <c r="E618" s="1"/>
    </row>
    <row r="619" spans="5:5" ht="15.75" customHeight="1">
      <c r="E619" s="1"/>
    </row>
    <row r="620" spans="5:5" ht="15.75" customHeight="1">
      <c r="E620" s="1"/>
    </row>
    <row r="621" spans="5:5" ht="15.75" customHeight="1">
      <c r="E621" s="1"/>
    </row>
    <row r="622" spans="5:5" ht="15.75" customHeight="1">
      <c r="E622" s="1"/>
    </row>
    <row r="623" spans="5:5" ht="15.75" customHeight="1">
      <c r="E623" s="1"/>
    </row>
    <row r="624" spans="5:5" ht="15.75" customHeight="1">
      <c r="E624" s="1"/>
    </row>
    <row r="625" spans="5:5" ht="15.75" customHeight="1">
      <c r="E625" s="1"/>
    </row>
    <row r="626" spans="5:5" ht="15.75" customHeight="1">
      <c r="E626" s="1"/>
    </row>
    <row r="627" spans="5:5" ht="15.75" customHeight="1">
      <c r="E627" s="1"/>
    </row>
    <row r="628" spans="5:5" ht="15.75" customHeight="1">
      <c r="E628" s="1"/>
    </row>
    <row r="629" spans="5:5" ht="15.75" customHeight="1">
      <c r="E629" s="1"/>
    </row>
    <row r="630" spans="5:5" ht="15.75" customHeight="1">
      <c r="E630" s="1"/>
    </row>
    <row r="631" spans="5:5" ht="15.75" customHeight="1">
      <c r="E631" s="1"/>
    </row>
    <row r="632" spans="5:5" ht="15.75" customHeight="1">
      <c r="E632" s="1"/>
    </row>
    <row r="633" spans="5:5" ht="15.75" customHeight="1">
      <c r="E633" s="1"/>
    </row>
    <row r="634" spans="5:5" ht="15.75" customHeight="1">
      <c r="E634" s="1"/>
    </row>
    <row r="635" spans="5:5" ht="15.75" customHeight="1">
      <c r="E635" s="1"/>
    </row>
    <row r="636" spans="5:5" ht="15.75" customHeight="1">
      <c r="E636" s="1"/>
    </row>
    <row r="637" spans="5:5" ht="15.75" customHeight="1">
      <c r="E637" s="1"/>
    </row>
    <row r="638" spans="5:5" ht="15.75" customHeight="1">
      <c r="E638" s="1"/>
    </row>
    <row r="639" spans="5:5" ht="15.75" customHeight="1">
      <c r="E639" s="1"/>
    </row>
    <row r="640" spans="5:5" ht="15.75" customHeight="1">
      <c r="E640" s="1"/>
    </row>
    <row r="641" spans="5:5" ht="15.75" customHeight="1">
      <c r="E641" s="1"/>
    </row>
    <row r="642" spans="5:5" ht="15.75" customHeight="1">
      <c r="E642" s="1"/>
    </row>
    <row r="643" spans="5:5" ht="15.75" customHeight="1">
      <c r="E643" s="1"/>
    </row>
    <row r="644" spans="5:5" ht="15.75" customHeight="1">
      <c r="E644" s="1"/>
    </row>
    <row r="645" spans="5:5" ht="15.75" customHeight="1">
      <c r="E645" s="1"/>
    </row>
    <row r="646" spans="5:5" ht="15.75" customHeight="1">
      <c r="E646" s="1"/>
    </row>
    <row r="647" spans="5:5" ht="15.75" customHeight="1">
      <c r="E647" s="1"/>
    </row>
    <row r="648" spans="5:5" ht="15.75" customHeight="1">
      <c r="E648" s="1"/>
    </row>
    <row r="649" spans="5:5" ht="15.75" customHeight="1">
      <c r="E649" s="1"/>
    </row>
    <row r="650" spans="5:5" ht="15.75" customHeight="1">
      <c r="E650" s="1"/>
    </row>
    <row r="651" spans="5:5" ht="15.75" customHeight="1">
      <c r="E651" s="1"/>
    </row>
    <row r="652" spans="5:5" ht="15.75" customHeight="1">
      <c r="E652" s="1"/>
    </row>
    <row r="653" spans="5:5" ht="15.75" customHeight="1">
      <c r="E653" s="1"/>
    </row>
    <row r="654" spans="5:5" ht="15.75" customHeight="1">
      <c r="E654" s="1"/>
    </row>
    <row r="655" spans="5:5" ht="15.75" customHeight="1">
      <c r="E655" s="1"/>
    </row>
    <row r="656" spans="5:5" ht="15.75" customHeight="1">
      <c r="E656" s="1"/>
    </row>
    <row r="657" spans="5:5" ht="15.75" customHeight="1">
      <c r="E657" s="1"/>
    </row>
    <row r="658" spans="5:5" ht="15.75" customHeight="1">
      <c r="E658" s="1"/>
    </row>
    <row r="659" spans="5:5" ht="15.75" customHeight="1">
      <c r="E659" s="1"/>
    </row>
    <row r="660" spans="5:5" ht="15.75" customHeight="1">
      <c r="E660" s="1"/>
    </row>
    <row r="661" spans="5:5" ht="15.75" customHeight="1">
      <c r="E661" s="1"/>
    </row>
    <row r="662" spans="5:5" ht="15.75" customHeight="1">
      <c r="E662" s="1"/>
    </row>
    <row r="663" spans="5:5" ht="15.75" customHeight="1">
      <c r="E663" s="1"/>
    </row>
    <row r="664" spans="5:5" ht="15.75" customHeight="1">
      <c r="E664" s="1"/>
    </row>
    <row r="665" spans="5:5" ht="15.75" customHeight="1">
      <c r="E665" s="1"/>
    </row>
    <row r="666" spans="5:5" ht="15.75" customHeight="1">
      <c r="E666" s="1"/>
    </row>
    <row r="667" spans="5:5" ht="15.75" customHeight="1">
      <c r="E667" s="1"/>
    </row>
    <row r="668" spans="5:5" ht="15.75" customHeight="1">
      <c r="E668" s="1"/>
    </row>
    <row r="669" spans="5:5" ht="15.75" customHeight="1">
      <c r="E669" s="1"/>
    </row>
    <row r="670" spans="5:5" ht="15.75" customHeight="1">
      <c r="E670" s="1"/>
    </row>
    <row r="671" spans="5:5" ht="15.75" customHeight="1">
      <c r="E671" s="1"/>
    </row>
    <row r="672" spans="5:5" ht="15.75" customHeight="1">
      <c r="E672" s="1"/>
    </row>
    <row r="673" spans="5:5" ht="15.75" customHeight="1">
      <c r="E673" s="1"/>
    </row>
    <row r="674" spans="5:5" ht="15.75" customHeight="1">
      <c r="E674" s="1"/>
    </row>
    <row r="675" spans="5:5" ht="15.75" customHeight="1">
      <c r="E675" s="1"/>
    </row>
    <row r="676" spans="5:5" ht="15.75" customHeight="1">
      <c r="E676" s="1"/>
    </row>
    <row r="677" spans="5:5" ht="15.75" customHeight="1">
      <c r="E677" s="1"/>
    </row>
    <row r="678" spans="5:5" ht="15.75" customHeight="1">
      <c r="E678" s="1"/>
    </row>
    <row r="679" spans="5:5" ht="15.75" customHeight="1">
      <c r="E679" s="1"/>
    </row>
    <row r="680" spans="5:5" ht="15.75" customHeight="1">
      <c r="E680" s="1"/>
    </row>
    <row r="681" spans="5:5" ht="15.75" customHeight="1">
      <c r="E681" s="1"/>
    </row>
    <row r="682" spans="5:5" ht="15.75" customHeight="1">
      <c r="E682" s="1"/>
    </row>
    <row r="683" spans="5:5" ht="15.75" customHeight="1">
      <c r="E683" s="1"/>
    </row>
    <row r="684" spans="5:5" ht="15.75" customHeight="1">
      <c r="E684" s="1"/>
    </row>
    <row r="685" spans="5:5" ht="15.75" customHeight="1">
      <c r="E685" s="1"/>
    </row>
    <row r="686" spans="5:5" ht="15.75" customHeight="1">
      <c r="E686" s="1"/>
    </row>
    <row r="687" spans="5:5" ht="15.75" customHeight="1">
      <c r="E687" s="1"/>
    </row>
    <row r="688" spans="5:5" ht="15.75" customHeight="1">
      <c r="E688" s="1"/>
    </row>
    <row r="689" spans="5:5" ht="15.75" customHeight="1">
      <c r="E689" s="1"/>
    </row>
    <row r="690" spans="5:5" ht="15.75" customHeight="1">
      <c r="E690" s="1"/>
    </row>
    <row r="691" spans="5:5" ht="15.75" customHeight="1">
      <c r="E691" s="1"/>
    </row>
    <row r="692" spans="5:5" ht="15.75" customHeight="1">
      <c r="E692" s="1"/>
    </row>
    <row r="693" spans="5:5" ht="15.75" customHeight="1">
      <c r="E693" s="1"/>
    </row>
    <row r="694" spans="5:5" ht="15.75" customHeight="1">
      <c r="E694" s="1"/>
    </row>
    <row r="695" spans="5:5" ht="15.75" customHeight="1">
      <c r="E695" s="1"/>
    </row>
    <row r="696" spans="5:5" ht="15.75" customHeight="1">
      <c r="E696" s="1"/>
    </row>
    <row r="697" spans="5:5" ht="15.75" customHeight="1">
      <c r="E697" s="1"/>
    </row>
    <row r="698" spans="5:5" ht="15.75" customHeight="1">
      <c r="E698" s="1"/>
    </row>
    <row r="699" spans="5:5" ht="15.75" customHeight="1">
      <c r="E699" s="1"/>
    </row>
    <row r="700" spans="5:5" ht="15.75" customHeight="1">
      <c r="E700" s="1"/>
    </row>
    <row r="701" spans="5:5" ht="15.75" customHeight="1">
      <c r="E701" s="1"/>
    </row>
    <row r="702" spans="5:5" ht="15.75" customHeight="1">
      <c r="E702" s="1"/>
    </row>
    <row r="703" spans="5:5" ht="15.75" customHeight="1">
      <c r="E703" s="1"/>
    </row>
    <row r="704" spans="5:5" ht="15.75" customHeight="1">
      <c r="E704" s="1"/>
    </row>
    <row r="705" spans="5:5" ht="15.75" customHeight="1">
      <c r="E705" s="1"/>
    </row>
    <row r="706" spans="5:5" ht="15.75" customHeight="1">
      <c r="E706" s="1"/>
    </row>
    <row r="707" spans="5:5" ht="15.75" customHeight="1">
      <c r="E707" s="1"/>
    </row>
    <row r="708" spans="5:5" ht="15.75" customHeight="1">
      <c r="E708" s="1"/>
    </row>
    <row r="709" spans="5:5" ht="15.75" customHeight="1">
      <c r="E709" s="1"/>
    </row>
    <row r="710" spans="5:5" ht="15.75" customHeight="1">
      <c r="E710" s="1"/>
    </row>
    <row r="711" spans="5:5" ht="15.75" customHeight="1">
      <c r="E711" s="1"/>
    </row>
    <row r="712" spans="5:5" ht="15.75" customHeight="1">
      <c r="E712" s="1"/>
    </row>
    <row r="713" spans="5:5" ht="15.75" customHeight="1">
      <c r="E713" s="1"/>
    </row>
    <row r="714" spans="5:5" ht="15.75" customHeight="1">
      <c r="E714" s="1"/>
    </row>
    <row r="715" spans="5:5" ht="15.75" customHeight="1">
      <c r="E715" s="1"/>
    </row>
    <row r="716" spans="5:5" ht="15.75" customHeight="1">
      <c r="E716" s="1"/>
    </row>
    <row r="717" spans="5:5" ht="15.75" customHeight="1">
      <c r="E717" s="1"/>
    </row>
    <row r="718" spans="5:5" ht="15.75" customHeight="1">
      <c r="E718" s="1"/>
    </row>
    <row r="719" spans="5:5" ht="15.75" customHeight="1">
      <c r="E719" s="1"/>
    </row>
    <row r="720" spans="5:5" ht="15.75" customHeight="1">
      <c r="E720" s="1"/>
    </row>
    <row r="721" spans="5:5" ht="15.75" customHeight="1">
      <c r="E721" s="1"/>
    </row>
    <row r="722" spans="5:5" ht="15.75" customHeight="1">
      <c r="E722" s="1"/>
    </row>
    <row r="723" spans="5:5" ht="15.75" customHeight="1">
      <c r="E723" s="1"/>
    </row>
    <row r="724" spans="5:5" ht="15.75" customHeight="1">
      <c r="E724" s="1"/>
    </row>
    <row r="725" spans="5:5" ht="15.75" customHeight="1">
      <c r="E725" s="1"/>
    </row>
    <row r="726" spans="5:5" ht="15.75" customHeight="1">
      <c r="E726" s="1"/>
    </row>
    <row r="727" spans="5:5" ht="15.75" customHeight="1">
      <c r="E727" s="1"/>
    </row>
    <row r="728" spans="5:5" ht="15.75" customHeight="1">
      <c r="E728" s="1"/>
    </row>
    <row r="729" spans="5:5" ht="15.75" customHeight="1">
      <c r="E729" s="1"/>
    </row>
    <row r="730" spans="5:5" ht="15.75" customHeight="1">
      <c r="E730" s="1"/>
    </row>
    <row r="731" spans="5:5" ht="15.75" customHeight="1">
      <c r="E731" s="1"/>
    </row>
    <row r="732" spans="5:5" ht="15.75" customHeight="1">
      <c r="E732" s="1"/>
    </row>
    <row r="733" spans="5:5" ht="15.75" customHeight="1">
      <c r="E733" s="1"/>
    </row>
    <row r="734" spans="5:5" ht="15.75" customHeight="1">
      <c r="E734" s="1"/>
    </row>
    <row r="735" spans="5:5" ht="15.75" customHeight="1">
      <c r="E735" s="1"/>
    </row>
    <row r="736" spans="5:5" ht="15.75" customHeight="1">
      <c r="E736" s="1"/>
    </row>
    <row r="737" spans="5:5" ht="15.75" customHeight="1">
      <c r="E737" s="1"/>
    </row>
    <row r="738" spans="5:5" ht="15.75" customHeight="1">
      <c r="E738" s="1"/>
    </row>
    <row r="739" spans="5:5" ht="15.75" customHeight="1">
      <c r="E739" s="1"/>
    </row>
    <row r="740" spans="5:5" ht="15.75" customHeight="1">
      <c r="E740" s="1"/>
    </row>
    <row r="741" spans="5:5" ht="15.75" customHeight="1">
      <c r="E741" s="1"/>
    </row>
    <row r="742" spans="5:5" ht="15.75" customHeight="1">
      <c r="E742" s="1"/>
    </row>
    <row r="743" spans="5:5" ht="15.75" customHeight="1">
      <c r="E743" s="1"/>
    </row>
    <row r="744" spans="5:5" ht="15.75" customHeight="1">
      <c r="E744" s="1"/>
    </row>
    <row r="745" spans="5:5" ht="15.75" customHeight="1">
      <c r="E745" s="1"/>
    </row>
    <row r="746" spans="5:5" ht="15.75" customHeight="1">
      <c r="E746" s="1"/>
    </row>
    <row r="747" spans="5:5" ht="15.75" customHeight="1">
      <c r="E747" s="1"/>
    </row>
    <row r="748" spans="5:5" ht="15.75" customHeight="1">
      <c r="E748" s="1"/>
    </row>
    <row r="749" spans="5:5" ht="15.75" customHeight="1">
      <c r="E749" s="1"/>
    </row>
    <row r="750" spans="5:5" ht="15.75" customHeight="1">
      <c r="E750" s="1"/>
    </row>
    <row r="751" spans="5:5" ht="15.75" customHeight="1">
      <c r="E751" s="1"/>
    </row>
    <row r="752" spans="5:5" ht="15.75" customHeight="1">
      <c r="E752" s="1"/>
    </row>
    <row r="753" spans="5:5" ht="15.75" customHeight="1">
      <c r="E753" s="1"/>
    </row>
    <row r="754" spans="5:5" ht="15.75" customHeight="1">
      <c r="E754" s="1"/>
    </row>
    <row r="755" spans="5:5" ht="15.75" customHeight="1">
      <c r="E755" s="1"/>
    </row>
    <row r="756" spans="5:5" ht="15.75" customHeight="1">
      <c r="E756" s="1"/>
    </row>
    <row r="757" spans="5:5" ht="15.75" customHeight="1">
      <c r="E757" s="1"/>
    </row>
    <row r="758" spans="5:5" ht="15.75" customHeight="1">
      <c r="E758" s="1"/>
    </row>
    <row r="759" spans="5:5" ht="15.75" customHeight="1">
      <c r="E759" s="1"/>
    </row>
    <row r="760" spans="5:5" ht="15.75" customHeight="1">
      <c r="E760" s="1"/>
    </row>
    <row r="761" spans="5:5" ht="15.75" customHeight="1">
      <c r="E761" s="1"/>
    </row>
    <row r="762" spans="5:5" ht="15.75" customHeight="1">
      <c r="E762" s="1"/>
    </row>
    <row r="763" spans="5:5" ht="15.75" customHeight="1">
      <c r="E763" s="1"/>
    </row>
    <row r="764" spans="5:5" ht="15.75" customHeight="1">
      <c r="E764" s="1"/>
    </row>
    <row r="765" spans="5:5" ht="15.75" customHeight="1">
      <c r="E765" s="1"/>
    </row>
    <row r="766" spans="5:5" ht="15.75" customHeight="1">
      <c r="E766" s="1"/>
    </row>
    <row r="767" spans="5:5" ht="15.75" customHeight="1">
      <c r="E767" s="1"/>
    </row>
    <row r="768" spans="5:5" ht="15.75" customHeight="1">
      <c r="E768" s="1"/>
    </row>
    <row r="769" spans="5:5" ht="15.75" customHeight="1">
      <c r="E769" s="1"/>
    </row>
    <row r="770" spans="5:5" ht="15.75" customHeight="1">
      <c r="E770" s="1"/>
    </row>
    <row r="771" spans="5:5" ht="15.75" customHeight="1">
      <c r="E771" s="1"/>
    </row>
    <row r="772" spans="5:5" ht="15.75" customHeight="1">
      <c r="E772" s="1"/>
    </row>
    <row r="773" spans="5:5" ht="15.75" customHeight="1">
      <c r="E773" s="1"/>
    </row>
    <row r="774" spans="5:5" ht="15.75" customHeight="1">
      <c r="E774" s="1"/>
    </row>
    <row r="775" spans="5:5" ht="15.75" customHeight="1">
      <c r="E775" s="1"/>
    </row>
    <row r="776" spans="5:5" ht="15.75" customHeight="1">
      <c r="E776" s="1"/>
    </row>
    <row r="777" spans="5:5" ht="15.75" customHeight="1">
      <c r="E777" s="1"/>
    </row>
    <row r="778" spans="5:5" ht="15.75" customHeight="1">
      <c r="E778" s="1"/>
    </row>
    <row r="779" spans="5:5" ht="15.75" customHeight="1">
      <c r="E779" s="1"/>
    </row>
    <row r="780" spans="5:5" ht="15.75" customHeight="1">
      <c r="E780" s="1"/>
    </row>
    <row r="781" spans="5:5" ht="15.75" customHeight="1">
      <c r="E781" s="1"/>
    </row>
    <row r="782" spans="5:5" ht="15.75" customHeight="1">
      <c r="E782" s="1"/>
    </row>
    <row r="783" spans="5:5" ht="15.75" customHeight="1">
      <c r="E783" s="1"/>
    </row>
    <row r="784" spans="5:5" ht="15.75" customHeight="1">
      <c r="E784" s="1"/>
    </row>
    <row r="785" spans="5:5" ht="15.75" customHeight="1">
      <c r="E785" s="1"/>
    </row>
    <row r="786" spans="5:5" ht="15.75" customHeight="1">
      <c r="E786" s="1"/>
    </row>
    <row r="787" spans="5:5" ht="15.75" customHeight="1">
      <c r="E787" s="1"/>
    </row>
    <row r="788" spans="5:5" ht="15.75" customHeight="1">
      <c r="E788" s="1"/>
    </row>
    <row r="789" spans="5:5" ht="15.75" customHeight="1">
      <c r="E789" s="1"/>
    </row>
    <row r="790" spans="5:5" ht="15.75" customHeight="1">
      <c r="E790" s="1"/>
    </row>
    <row r="791" spans="5:5" ht="15.75" customHeight="1">
      <c r="E791" s="1"/>
    </row>
    <row r="792" spans="5:5" ht="15.75" customHeight="1">
      <c r="E792" s="1"/>
    </row>
    <row r="793" spans="5:5" ht="15.75" customHeight="1">
      <c r="E793" s="1"/>
    </row>
    <row r="794" spans="5:5" ht="15.75" customHeight="1">
      <c r="E794" s="1"/>
    </row>
    <row r="795" spans="5:5" ht="15.75" customHeight="1">
      <c r="E795" s="1"/>
    </row>
    <row r="796" spans="5:5" ht="15.75" customHeight="1">
      <c r="E796" s="1"/>
    </row>
    <row r="797" spans="5:5" ht="15.75" customHeight="1">
      <c r="E797" s="1"/>
    </row>
    <row r="798" spans="5:5" ht="15.75" customHeight="1">
      <c r="E798" s="1"/>
    </row>
    <row r="799" spans="5:5" ht="15.75" customHeight="1">
      <c r="E799" s="1"/>
    </row>
    <row r="800" spans="5:5" ht="15.75" customHeight="1">
      <c r="E800" s="1"/>
    </row>
    <row r="801" spans="5:5" ht="15.75" customHeight="1">
      <c r="E801" s="1"/>
    </row>
    <row r="802" spans="5:5" ht="15.75" customHeight="1">
      <c r="E802" s="1"/>
    </row>
    <row r="803" spans="5:5" ht="15.75" customHeight="1">
      <c r="E803" s="1"/>
    </row>
    <row r="804" spans="5:5" ht="15.75" customHeight="1">
      <c r="E804" s="1"/>
    </row>
    <row r="805" spans="5:5" ht="15.75" customHeight="1">
      <c r="E805" s="1"/>
    </row>
    <row r="806" spans="5:5" ht="15.75" customHeight="1">
      <c r="E806" s="1"/>
    </row>
    <row r="807" spans="5:5" ht="15.75" customHeight="1">
      <c r="E807" s="1"/>
    </row>
    <row r="808" spans="5:5" ht="15.75" customHeight="1">
      <c r="E808" s="1"/>
    </row>
    <row r="809" spans="5:5" ht="15.75" customHeight="1">
      <c r="E809" s="1"/>
    </row>
    <row r="810" spans="5:5" ht="15.75" customHeight="1">
      <c r="E810" s="1"/>
    </row>
    <row r="811" spans="5:5" ht="15.75" customHeight="1">
      <c r="E811" s="1"/>
    </row>
    <row r="812" spans="5:5" ht="15.75" customHeight="1">
      <c r="E812" s="1"/>
    </row>
    <row r="813" spans="5:5" ht="15.75" customHeight="1">
      <c r="E813" s="1"/>
    </row>
    <row r="814" spans="5:5" ht="15.75" customHeight="1">
      <c r="E814" s="1"/>
    </row>
    <row r="815" spans="5:5" ht="15.75" customHeight="1">
      <c r="E815" s="1"/>
    </row>
    <row r="816" spans="5:5" ht="15.75" customHeight="1">
      <c r="E816" s="1"/>
    </row>
    <row r="817" spans="5:5" ht="15.75" customHeight="1">
      <c r="E817" s="1"/>
    </row>
    <row r="818" spans="5:5" ht="15.75" customHeight="1">
      <c r="E818" s="1"/>
    </row>
    <row r="819" spans="5:5" ht="15.75" customHeight="1">
      <c r="E819" s="1"/>
    </row>
    <row r="820" spans="5:5" ht="15.75" customHeight="1">
      <c r="E820" s="1"/>
    </row>
    <row r="821" spans="5:5" ht="15.75" customHeight="1">
      <c r="E821" s="1"/>
    </row>
    <row r="822" spans="5:5" ht="15.75" customHeight="1">
      <c r="E822" s="1"/>
    </row>
    <row r="823" spans="5:5" ht="15.75" customHeight="1">
      <c r="E823" s="1"/>
    </row>
    <row r="824" spans="5:5" ht="15.75" customHeight="1">
      <c r="E824" s="1"/>
    </row>
    <row r="825" spans="5:5" ht="15.75" customHeight="1">
      <c r="E825" s="1"/>
    </row>
    <row r="826" spans="5:5" ht="15.75" customHeight="1">
      <c r="E826" s="1"/>
    </row>
    <row r="827" spans="5:5" ht="15.75" customHeight="1">
      <c r="E827" s="1"/>
    </row>
    <row r="828" spans="5:5" ht="15.75" customHeight="1">
      <c r="E828" s="1"/>
    </row>
    <row r="829" spans="5:5" ht="15.75" customHeight="1">
      <c r="E829" s="1"/>
    </row>
    <row r="830" spans="5:5" ht="15.75" customHeight="1">
      <c r="E830" s="1"/>
    </row>
    <row r="831" spans="5:5" ht="15.75" customHeight="1">
      <c r="E831" s="1"/>
    </row>
    <row r="832" spans="5:5" ht="15.75" customHeight="1">
      <c r="E832" s="1"/>
    </row>
    <row r="833" spans="5:5" ht="15.75" customHeight="1">
      <c r="E833" s="1"/>
    </row>
    <row r="834" spans="5:5" ht="15.75" customHeight="1">
      <c r="E834" s="1"/>
    </row>
    <row r="835" spans="5:5" ht="15.75" customHeight="1">
      <c r="E835" s="1"/>
    </row>
    <row r="836" spans="5:5" ht="15.75" customHeight="1">
      <c r="E836" s="1"/>
    </row>
    <row r="837" spans="5:5" ht="15.75" customHeight="1">
      <c r="E837" s="1"/>
    </row>
    <row r="838" spans="5:5" ht="15.75" customHeight="1">
      <c r="E838" s="1"/>
    </row>
    <row r="839" spans="5:5" ht="15.75" customHeight="1">
      <c r="E839" s="1"/>
    </row>
    <row r="840" spans="5:5" ht="15.75" customHeight="1">
      <c r="E840" s="1"/>
    </row>
    <row r="841" spans="5:5" ht="15.75" customHeight="1">
      <c r="E841" s="1"/>
    </row>
    <row r="842" spans="5:5" ht="15.75" customHeight="1">
      <c r="E842" s="1"/>
    </row>
    <row r="843" spans="5:5" ht="15.75" customHeight="1">
      <c r="E843" s="1"/>
    </row>
    <row r="844" spans="5:5" ht="15.75" customHeight="1">
      <c r="E844" s="1"/>
    </row>
    <row r="845" spans="5:5" ht="15.75" customHeight="1">
      <c r="E845" s="1"/>
    </row>
    <row r="846" spans="5:5" ht="15.75" customHeight="1">
      <c r="E846" s="1"/>
    </row>
    <row r="847" spans="5:5" ht="15.75" customHeight="1">
      <c r="E847" s="1"/>
    </row>
    <row r="848" spans="5:5" ht="15.75" customHeight="1">
      <c r="E848" s="1"/>
    </row>
    <row r="849" spans="5:5" ht="15.75" customHeight="1">
      <c r="E849" s="1"/>
    </row>
    <row r="850" spans="5:5" ht="15.75" customHeight="1">
      <c r="E850" s="1"/>
    </row>
    <row r="851" spans="5:5" ht="15.75" customHeight="1">
      <c r="E851" s="1"/>
    </row>
    <row r="852" spans="5:5" ht="15.75" customHeight="1">
      <c r="E852" s="1"/>
    </row>
    <row r="853" spans="5:5" ht="15.75" customHeight="1">
      <c r="E853" s="1"/>
    </row>
    <row r="854" spans="5:5" ht="15.75" customHeight="1">
      <c r="E854" s="1"/>
    </row>
    <row r="855" spans="5:5" ht="15.75" customHeight="1">
      <c r="E855" s="1"/>
    </row>
    <row r="856" spans="5:5" ht="15.75" customHeight="1">
      <c r="E856" s="1"/>
    </row>
    <row r="857" spans="5:5" ht="15.75" customHeight="1">
      <c r="E857" s="1"/>
    </row>
    <row r="858" spans="5:5" ht="15.75" customHeight="1">
      <c r="E858" s="1"/>
    </row>
    <row r="859" spans="5:5" ht="15.75" customHeight="1">
      <c r="E859" s="1"/>
    </row>
    <row r="860" spans="5:5" ht="15.75" customHeight="1">
      <c r="E860" s="1"/>
    </row>
    <row r="861" spans="5:5" ht="15.75" customHeight="1">
      <c r="E861" s="1"/>
    </row>
    <row r="862" spans="5:5" ht="15.75" customHeight="1">
      <c r="E862" s="1"/>
    </row>
    <row r="863" spans="5:5" ht="15.75" customHeight="1">
      <c r="E863" s="1"/>
    </row>
    <row r="864" spans="5:5" ht="15.75" customHeight="1">
      <c r="E864" s="1"/>
    </row>
    <row r="865" spans="5:5" ht="15.75" customHeight="1">
      <c r="E865" s="1"/>
    </row>
    <row r="866" spans="5:5" ht="15.75" customHeight="1">
      <c r="E866" s="1"/>
    </row>
    <row r="867" spans="5:5" ht="15.75" customHeight="1">
      <c r="E867" s="1"/>
    </row>
    <row r="868" spans="5:5" ht="15.75" customHeight="1">
      <c r="E868" s="1"/>
    </row>
    <row r="869" spans="5:5" ht="15.75" customHeight="1">
      <c r="E869" s="1"/>
    </row>
    <row r="870" spans="5:5" ht="15.75" customHeight="1">
      <c r="E870" s="1"/>
    </row>
    <row r="871" spans="5:5" ht="15.75" customHeight="1">
      <c r="E871" s="1"/>
    </row>
    <row r="872" spans="5:5" ht="15.75" customHeight="1">
      <c r="E872" s="1"/>
    </row>
    <row r="873" spans="5:5" ht="15.75" customHeight="1">
      <c r="E873" s="1"/>
    </row>
    <row r="874" spans="5:5" ht="15.75" customHeight="1">
      <c r="E874" s="1"/>
    </row>
    <row r="875" spans="5:5" ht="15.75" customHeight="1">
      <c r="E875" s="1"/>
    </row>
    <row r="876" spans="5:5" ht="15.75" customHeight="1">
      <c r="E876" s="1"/>
    </row>
    <row r="877" spans="5:5" ht="15.75" customHeight="1">
      <c r="E877" s="1"/>
    </row>
    <row r="878" spans="5:5" ht="15.75" customHeight="1">
      <c r="E878" s="1"/>
    </row>
    <row r="879" spans="5:5" ht="15.75" customHeight="1">
      <c r="E879" s="1"/>
    </row>
    <row r="880" spans="5:5" ht="15.75" customHeight="1">
      <c r="E880" s="1"/>
    </row>
    <row r="881" spans="5:5" ht="15.75" customHeight="1">
      <c r="E881" s="1"/>
    </row>
    <row r="882" spans="5:5" ht="15.75" customHeight="1">
      <c r="E882" s="1"/>
    </row>
    <row r="883" spans="5:5" ht="15.75" customHeight="1">
      <c r="E883" s="1"/>
    </row>
    <row r="884" spans="5:5" ht="15.75" customHeight="1">
      <c r="E884" s="1"/>
    </row>
    <row r="885" spans="5:5" ht="15.75" customHeight="1">
      <c r="E885" s="1"/>
    </row>
    <row r="886" spans="5:5" ht="15.75" customHeight="1">
      <c r="E886" s="1"/>
    </row>
    <row r="887" spans="5:5" ht="15.75" customHeight="1">
      <c r="E887" s="1"/>
    </row>
    <row r="888" spans="5:5" ht="15.75" customHeight="1">
      <c r="E888" s="1"/>
    </row>
    <row r="889" spans="5:5" ht="15.75" customHeight="1">
      <c r="E889" s="1"/>
    </row>
    <row r="890" spans="5:5" ht="15.75" customHeight="1">
      <c r="E890" s="1"/>
    </row>
    <row r="891" spans="5:5" ht="15.75" customHeight="1">
      <c r="E891" s="1"/>
    </row>
    <row r="892" spans="5:5" ht="15.75" customHeight="1">
      <c r="E892" s="1"/>
    </row>
    <row r="893" spans="5:5" ht="15.75" customHeight="1">
      <c r="E893" s="1"/>
    </row>
    <row r="894" spans="5:5" ht="15.75" customHeight="1">
      <c r="E894" s="1"/>
    </row>
    <row r="895" spans="5:5" ht="15.75" customHeight="1">
      <c r="E895" s="1"/>
    </row>
    <row r="896" spans="5:5" ht="15.75" customHeight="1">
      <c r="E896" s="1"/>
    </row>
    <row r="897" spans="5:5" ht="15.75" customHeight="1">
      <c r="E897" s="1"/>
    </row>
    <row r="898" spans="5:5" ht="15.75" customHeight="1">
      <c r="E898" s="1"/>
    </row>
    <row r="899" spans="5:5" ht="15.75" customHeight="1">
      <c r="E899" s="1"/>
    </row>
    <row r="900" spans="5:5" ht="15.75" customHeight="1">
      <c r="E900" s="1"/>
    </row>
    <row r="901" spans="5:5" ht="15.75" customHeight="1">
      <c r="E901" s="1"/>
    </row>
    <row r="902" spans="5:5" ht="15.75" customHeight="1">
      <c r="E902" s="1"/>
    </row>
    <row r="903" spans="5:5" ht="15.75" customHeight="1">
      <c r="E903" s="1"/>
    </row>
    <row r="904" spans="5:5" ht="15.75" customHeight="1">
      <c r="E904" s="1"/>
    </row>
    <row r="905" spans="5:5" ht="15.75" customHeight="1">
      <c r="E905" s="1"/>
    </row>
    <row r="906" spans="5:5" ht="15.75" customHeight="1">
      <c r="E906" s="1"/>
    </row>
    <row r="907" spans="5:5" ht="15.75" customHeight="1">
      <c r="E907" s="1"/>
    </row>
    <row r="908" spans="5:5" ht="15.75" customHeight="1">
      <c r="E908" s="1"/>
    </row>
    <row r="909" spans="5:5" ht="15.75" customHeight="1">
      <c r="E909" s="1"/>
    </row>
    <row r="910" spans="5:5" ht="15.75" customHeight="1">
      <c r="E910" s="1"/>
    </row>
    <row r="911" spans="5:5" ht="15.75" customHeight="1">
      <c r="E911" s="1"/>
    </row>
    <row r="912" spans="5:5" ht="15.75" customHeight="1">
      <c r="E912" s="1"/>
    </row>
    <row r="913" spans="5:5" ht="15.75" customHeight="1">
      <c r="E913" s="1"/>
    </row>
    <row r="914" spans="5:5" ht="15.75" customHeight="1">
      <c r="E914" s="1"/>
    </row>
    <row r="915" spans="5:5" ht="15.75" customHeight="1">
      <c r="E915" s="1"/>
    </row>
    <row r="916" spans="5:5" ht="15.75" customHeight="1">
      <c r="E916" s="1"/>
    </row>
    <row r="917" spans="5:5" ht="15.75" customHeight="1">
      <c r="E917" s="1"/>
    </row>
    <row r="918" spans="5:5" ht="15.75" customHeight="1">
      <c r="E918" s="1"/>
    </row>
    <row r="919" spans="5:5" ht="15.75" customHeight="1">
      <c r="E919" s="1"/>
    </row>
    <row r="920" spans="5:5" ht="15.75" customHeight="1">
      <c r="E920" s="1"/>
    </row>
    <row r="921" spans="5:5" ht="15.75" customHeight="1">
      <c r="E921" s="1"/>
    </row>
    <row r="922" spans="5:5" ht="15.75" customHeight="1">
      <c r="E922" s="1"/>
    </row>
    <row r="923" spans="5:5" ht="15.75" customHeight="1">
      <c r="E923" s="1"/>
    </row>
    <row r="924" spans="5:5" ht="15.75" customHeight="1">
      <c r="E924" s="1"/>
    </row>
    <row r="925" spans="5:5" ht="15.75" customHeight="1">
      <c r="E925" s="1"/>
    </row>
    <row r="926" spans="5:5" ht="15.75" customHeight="1">
      <c r="E926" s="1"/>
    </row>
    <row r="927" spans="5:5" ht="15.75" customHeight="1">
      <c r="E927" s="1"/>
    </row>
    <row r="928" spans="5:5" ht="15.75" customHeight="1">
      <c r="E928" s="1"/>
    </row>
    <row r="929" spans="5:5" ht="15.75" customHeight="1">
      <c r="E929" s="1"/>
    </row>
    <row r="930" spans="5:5" ht="15.75" customHeight="1">
      <c r="E930" s="1"/>
    </row>
    <row r="931" spans="5:5" ht="15.75" customHeight="1">
      <c r="E931" s="1"/>
    </row>
    <row r="932" spans="5:5" ht="15.75" customHeight="1">
      <c r="E932" s="1"/>
    </row>
    <row r="933" spans="5:5" ht="15.75" customHeight="1">
      <c r="E933" s="1"/>
    </row>
    <row r="934" spans="5:5" ht="15.75" customHeight="1">
      <c r="E934" s="1"/>
    </row>
    <row r="935" spans="5:5" ht="15.75" customHeight="1">
      <c r="E935" s="1"/>
    </row>
    <row r="936" spans="5:5" ht="15.75" customHeight="1">
      <c r="E936" s="1"/>
    </row>
    <row r="937" spans="5:5" ht="15.75" customHeight="1">
      <c r="E937" s="1"/>
    </row>
    <row r="938" spans="5:5" ht="15.75" customHeight="1">
      <c r="E938" s="1"/>
    </row>
    <row r="939" spans="5:5" ht="15.75" customHeight="1">
      <c r="E939" s="1"/>
    </row>
    <row r="940" spans="5:5" ht="15.75" customHeight="1">
      <c r="E940" s="1"/>
    </row>
    <row r="941" spans="5:5" ht="15.75" customHeight="1">
      <c r="E941" s="1"/>
    </row>
    <row r="942" spans="5:5" ht="15.75" customHeight="1">
      <c r="E942" s="1"/>
    </row>
    <row r="943" spans="5:5" ht="15.75" customHeight="1">
      <c r="E943" s="1"/>
    </row>
    <row r="944" spans="5:5" ht="15.75" customHeight="1">
      <c r="E944" s="1"/>
    </row>
    <row r="945" spans="5:5" ht="15.75" customHeight="1">
      <c r="E945" s="1"/>
    </row>
    <row r="946" spans="5:5" ht="15.75" customHeight="1">
      <c r="E946" s="1"/>
    </row>
    <row r="947" spans="5:5" ht="15.75" customHeight="1">
      <c r="E947" s="1"/>
    </row>
    <row r="948" spans="5:5" ht="15.75" customHeight="1">
      <c r="E948" s="1"/>
    </row>
    <row r="949" spans="5:5" ht="15.75" customHeight="1">
      <c r="E949" s="1"/>
    </row>
    <row r="950" spans="5:5" ht="15.75" customHeight="1">
      <c r="E950" s="1"/>
    </row>
    <row r="951" spans="5:5" ht="15.75" customHeight="1">
      <c r="E951" s="1"/>
    </row>
    <row r="952" spans="5:5" ht="15.75" customHeight="1">
      <c r="E952" s="1"/>
    </row>
    <row r="953" spans="5:5" ht="15.75" customHeight="1">
      <c r="E953" s="1"/>
    </row>
    <row r="954" spans="5:5" ht="15.75" customHeight="1">
      <c r="E954" s="1"/>
    </row>
    <row r="955" spans="5:5" ht="15.75" customHeight="1">
      <c r="E955" s="1"/>
    </row>
    <row r="956" spans="5:5" ht="15.75" customHeight="1">
      <c r="E956" s="1"/>
    </row>
    <row r="957" spans="5:5" ht="15.75" customHeight="1">
      <c r="E957" s="1"/>
    </row>
    <row r="958" spans="5:5" ht="15.75" customHeight="1">
      <c r="E958" s="1"/>
    </row>
    <row r="959" spans="5:5" ht="15.75" customHeight="1">
      <c r="E959" s="1"/>
    </row>
    <row r="960" spans="5:5" ht="15.75" customHeight="1">
      <c r="E960" s="1"/>
    </row>
    <row r="961" spans="5:5" ht="15.75" customHeight="1">
      <c r="E961" s="1"/>
    </row>
    <row r="962" spans="5:5" ht="15.75" customHeight="1">
      <c r="E962" s="1"/>
    </row>
    <row r="963" spans="5:5" ht="15.75" customHeight="1">
      <c r="E963" s="1"/>
    </row>
    <row r="964" spans="5:5" ht="15.75" customHeight="1">
      <c r="E964" s="1"/>
    </row>
    <row r="965" spans="5:5" ht="15.75" customHeight="1">
      <c r="E965" s="1"/>
    </row>
    <row r="966" spans="5:5" ht="15.75" customHeight="1">
      <c r="E966" s="1"/>
    </row>
    <row r="967" spans="5:5" ht="15.75" customHeight="1">
      <c r="E967" s="1"/>
    </row>
    <row r="968" spans="5:5" ht="15.75" customHeight="1">
      <c r="E968" s="1"/>
    </row>
    <row r="969" spans="5:5" ht="15.75" customHeight="1">
      <c r="E969" s="1"/>
    </row>
    <row r="970" spans="5:5" ht="15.75" customHeight="1">
      <c r="E970" s="1"/>
    </row>
    <row r="971" spans="5:5" ht="15.75" customHeight="1">
      <c r="E971" s="1"/>
    </row>
    <row r="972" spans="5:5" ht="15.75" customHeight="1">
      <c r="E972" s="1"/>
    </row>
    <row r="973" spans="5:5" ht="15.75" customHeight="1">
      <c r="E973" s="1"/>
    </row>
    <row r="974" spans="5:5" ht="15.75" customHeight="1">
      <c r="E974" s="1"/>
    </row>
    <row r="975" spans="5:5" ht="15.75" customHeight="1">
      <c r="E975" s="1"/>
    </row>
    <row r="976" spans="5:5" ht="15.75" customHeight="1">
      <c r="E976" s="1"/>
    </row>
    <row r="977" spans="5:5" ht="15.75" customHeight="1">
      <c r="E977" s="1"/>
    </row>
    <row r="978" spans="5:5" ht="15.75" customHeight="1">
      <c r="E978" s="1"/>
    </row>
    <row r="979" spans="5:5" ht="15.75" customHeight="1">
      <c r="E979" s="1"/>
    </row>
    <row r="980" spans="5:5" ht="15.75" customHeight="1">
      <c r="E980" s="1"/>
    </row>
    <row r="981" spans="5:5" ht="15.75" customHeight="1">
      <c r="E981" s="1"/>
    </row>
    <row r="982" spans="5:5" ht="15.75" customHeight="1">
      <c r="E982" s="1"/>
    </row>
    <row r="983" spans="5:5" ht="15.75" customHeight="1">
      <c r="E983" s="1"/>
    </row>
    <row r="984" spans="5:5" ht="15.75" customHeight="1">
      <c r="E984" s="1"/>
    </row>
    <row r="985" spans="5:5" ht="15.75" customHeight="1">
      <c r="E985" s="1"/>
    </row>
    <row r="986" spans="5:5" ht="15.75" customHeight="1">
      <c r="E986" s="1"/>
    </row>
    <row r="987" spans="5:5" ht="15.75" customHeight="1">
      <c r="E987" s="1"/>
    </row>
    <row r="988" spans="5:5" ht="15.75" customHeight="1">
      <c r="E988" s="1"/>
    </row>
    <row r="989" spans="5:5" ht="15.75" customHeight="1">
      <c r="E989" s="1"/>
    </row>
    <row r="990" spans="5:5" ht="15.75" customHeight="1">
      <c r="E990" s="1"/>
    </row>
    <row r="991" spans="5:5" ht="15.75" customHeight="1">
      <c r="E991" s="1"/>
    </row>
    <row r="992" spans="5:5" ht="15.75" customHeight="1">
      <c r="E992" s="1"/>
    </row>
    <row r="993" spans="5:5" ht="15.75" customHeight="1">
      <c r="E993" s="1"/>
    </row>
    <row r="994" spans="5:5" ht="15.75" customHeight="1">
      <c r="E994" s="1"/>
    </row>
    <row r="995" spans="5:5" ht="15.75" customHeight="1">
      <c r="E995" s="1"/>
    </row>
    <row r="996" spans="5:5" ht="15.75" customHeight="1">
      <c r="E996" s="1"/>
    </row>
    <row r="997" spans="5:5" ht="15.75" customHeight="1">
      <c r="E997" s="1"/>
    </row>
    <row r="998" spans="5:5" ht="15.75" customHeight="1">
      <c r="E998" s="1"/>
    </row>
    <row r="999" spans="5:5" ht="15.75" customHeight="1">
      <c r="E999" s="1"/>
    </row>
    <row r="1000" spans="5:5" ht="15.75" customHeight="1">
      <c r="E1000" s="1"/>
    </row>
    <row r="1001" spans="5:5" ht="15.75" customHeight="1">
      <c r="E1001" s="1"/>
    </row>
    <row r="1002" spans="5:5" ht="15.75" customHeight="1">
      <c r="E1002" s="1"/>
    </row>
    <row r="1003" spans="5:5" ht="15.75" customHeight="1">
      <c r="E1003" s="1"/>
    </row>
    <row r="1004" spans="5:5" ht="15.75" customHeight="1">
      <c r="E1004" s="1"/>
    </row>
    <row r="1005" spans="5:5" ht="15.75" customHeight="1">
      <c r="E1005" s="1"/>
    </row>
    <row r="1006" spans="5:5" ht="15.75" customHeight="1">
      <c r="E1006" s="1"/>
    </row>
    <row r="1007" spans="5:5" ht="15.75" customHeight="1">
      <c r="E1007" s="1"/>
    </row>
    <row r="1008" spans="5:5" ht="15.75" customHeight="1">
      <c r="E1008" s="1"/>
    </row>
    <row r="1009" spans="5:5" ht="15.75" customHeight="1">
      <c r="E1009" s="1"/>
    </row>
    <row r="1010" spans="5:5" ht="15.75" customHeight="1">
      <c r="E1010" s="1"/>
    </row>
    <row r="1011" spans="5:5" ht="15.75" customHeight="1">
      <c r="E1011" s="1"/>
    </row>
    <row r="1012" spans="5:5" ht="15.75" customHeight="1">
      <c r="E1012" s="1"/>
    </row>
    <row r="1013" spans="5:5" ht="15.75" customHeight="1">
      <c r="E1013" s="1"/>
    </row>
  </sheetData>
  <sheetProtection algorithmName="SHA-512" hashValue="J/GY/MMpLsVRTQ0udvo3p5k0ABQ39knZoiRrmfZnlbseNgs+7Gb9PMbFtJoNcI5mCc/bPIJh19e6fg0v3zt6Xw==" saltValue="ZZwte4XL96XxovUSaeHkqg==" spinCount="100000" sheet="1" objects="1" scenarios="1"/>
  <mergeCells count="6">
    <mergeCell ref="C21:E21"/>
    <mergeCell ref="C1:D1"/>
    <mergeCell ref="C17:E17"/>
    <mergeCell ref="C18:E18"/>
    <mergeCell ref="C19:E19"/>
    <mergeCell ref="C20:E20"/>
  </mergeCells>
  <phoneticPr fontId="42" type="noConversion"/>
  <pageMargins left="0.25" right="0.25" top="0.75" bottom="0.75" header="0" footer="0"/>
  <pageSetup scale="3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969"/>
  <sheetViews>
    <sheetView zoomScaleNormal="100" workbookViewId="0">
      <selection activeCell="E33" sqref="E33"/>
    </sheetView>
  </sheetViews>
  <sheetFormatPr defaultColWidth="12.625" defaultRowHeight="15" customHeight="1"/>
  <cols>
    <col min="1" max="1" width="53.875" style="689" customWidth="1"/>
    <col min="2" max="2" width="15.125" style="236" customWidth="1"/>
    <col min="3" max="3" width="37.375" style="236" customWidth="1"/>
    <col min="4" max="4" width="35.125" style="237" customWidth="1"/>
    <col min="5" max="5" width="18.625" style="226" customWidth="1"/>
    <col min="6" max="6" width="16.125" style="235" customWidth="1"/>
    <col min="7" max="7" width="20.625" style="236" customWidth="1"/>
    <col min="8" max="8" width="21.625" style="236" customWidth="1"/>
    <col min="9" max="9" width="1.375" style="236" customWidth="1"/>
    <col min="10" max="27" width="7.625" style="236" customWidth="1"/>
    <col min="28" max="16384" width="12.625" style="236"/>
  </cols>
  <sheetData>
    <row r="1" spans="1:10" ht="18.75">
      <c r="A1" s="339">
        <f>+'Medicare Data Entry'!B5</f>
        <v>0</v>
      </c>
      <c r="B1" s="234"/>
      <c r="C1" s="678" t="s">
        <v>109</v>
      </c>
      <c r="D1" s="679" t="s">
        <v>340</v>
      </c>
      <c r="E1" s="680"/>
      <c r="F1" s="873"/>
      <c r="G1" s="735"/>
      <c r="H1" s="735"/>
      <c r="I1" s="820"/>
      <c r="J1" s="820"/>
    </row>
    <row r="2" spans="1:10">
      <c r="A2" s="296" t="s">
        <v>1</v>
      </c>
      <c r="B2" s="820"/>
      <c r="C2" s="735"/>
      <c r="D2" s="874"/>
      <c r="E2" s="680"/>
      <c r="F2" s="873"/>
      <c r="G2" s="735"/>
      <c r="H2" s="735"/>
      <c r="I2" s="820"/>
      <c r="J2" s="820"/>
    </row>
    <row r="3" spans="1:10" ht="18.75">
      <c r="A3" s="698">
        <f>+'Medicare Data Entry'!B6</f>
        <v>0</v>
      </c>
      <c r="B3" s="820"/>
      <c r="C3" s="735"/>
      <c r="D3" s="874"/>
      <c r="E3" s="680"/>
      <c r="F3" s="873"/>
      <c r="G3" s="735"/>
      <c r="H3" s="735"/>
      <c r="I3" s="820"/>
      <c r="J3" s="820"/>
    </row>
    <row r="4" spans="1:10" s="591" customFormat="1" ht="18.75">
      <c r="A4" s="339" t="s">
        <v>498</v>
      </c>
      <c r="C4" s="681"/>
      <c r="D4" s="682"/>
      <c r="E4" s="683"/>
      <c r="F4" s="683"/>
      <c r="G4" s="681"/>
      <c r="H4" s="681"/>
    </row>
    <row r="5" spans="1:10" ht="150">
      <c r="A5" s="875" t="s">
        <v>499</v>
      </c>
      <c r="B5" s="876">
        <v>0</v>
      </c>
      <c r="C5" s="875" t="s">
        <v>500</v>
      </c>
      <c r="D5" s="877" t="s">
        <v>501</v>
      </c>
      <c r="E5" s="680"/>
      <c r="F5" s="873"/>
      <c r="G5" s="735"/>
      <c r="H5" s="735"/>
      <c r="I5" s="820"/>
      <c r="J5" s="820"/>
    </row>
    <row r="6" spans="1:10" ht="30">
      <c r="A6" s="875" t="s">
        <v>502</v>
      </c>
      <c r="B6" s="876">
        <v>0</v>
      </c>
      <c r="C6" s="878" t="s">
        <v>503</v>
      </c>
      <c r="D6" s="879" t="s">
        <v>504</v>
      </c>
      <c r="E6" s="684"/>
      <c r="F6" s="873"/>
      <c r="G6" s="735"/>
      <c r="H6" s="735"/>
      <c r="I6" s="820"/>
      <c r="J6" s="820"/>
    </row>
    <row r="7" spans="1:10">
      <c r="A7" s="880" t="s">
        <v>505</v>
      </c>
      <c r="B7" s="881">
        <v>0</v>
      </c>
      <c r="C7" s="882" t="s">
        <v>506</v>
      </c>
      <c r="D7" s="685" t="s">
        <v>507</v>
      </c>
      <c r="E7" s="686" t="s">
        <v>1</v>
      </c>
      <c r="F7" s="873"/>
      <c r="G7" s="735"/>
      <c r="H7" s="735"/>
      <c r="I7" s="820"/>
      <c r="J7" s="820"/>
    </row>
    <row r="8" spans="1:10">
      <c r="A8" s="883"/>
      <c r="B8" s="884"/>
      <c r="C8" s="885"/>
      <c r="D8" s="886"/>
      <c r="E8" s="684"/>
      <c r="F8" s="873"/>
      <c r="G8" s="735"/>
      <c r="H8" s="735"/>
      <c r="I8" s="820"/>
      <c r="J8" s="820"/>
    </row>
    <row r="9" spans="1:10">
      <c r="A9" s="875" t="s">
        <v>508</v>
      </c>
      <c r="B9" s="876">
        <v>0</v>
      </c>
      <c r="C9" s="878" t="s">
        <v>509</v>
      </c>
      <c r="D9" s="879" t="s">
        <v>510</v>
      </c>
      <c r="E9" s="680"/>
      <c r="F9" s="873"/>
      <c r="G9" s="735"/>
      <c r="H9" s="735"/>
      <c r="I9" s="820"/>
      <c r="J9" s="820"/>
    </row>
    <row r="10" spans="1:10">
      <c r="A10" s="875" t="s">
        <v>511</v>
      </c>
      <c r="B10" s="887">
        <v>0</v>
      </c>
      <c r="C10" s="878" t="s">
        <v>512</v>
      </c>
      <c r="D10" s="879" t="s">
        <v>513</v>
      </c>
      <c r="E10" s="687" t="s">
        <v>1</v>
      </c>
      <c r="F10" s="688"/>
      <c r="G10" s="735"/>
      <c r="H10" s="735"/>
      <c r="I10" s="820"/>
      <c r="J10" s="820"/>
    </row>
    <row r="11" spans="1:10">
      <c r="A11" s="875" t="s">
        <v>514</v>
      </c>
      <c r="B11" s="887">
        <v>0</v>
      </c>
      <c r="C11" s="878" t="s">
        <v>515</v>
      </c>
      <c r="D11" s="879" t="s">
        <v>516</v>
      </c>
      <c r="E11" s="687"/>
      <c r="F11" s="688"/>
      <c r="G11" s="735"/>
      <c r="H11" s="735"/>
      <c r="I11" s="820"/>
      <c r="J11" s="820"/>
    </row>
    <row r="12" spans="1:10">
      <c r="A12" s="883"/>
      <c r="B12" s="884"/>
      <c r="C12" s="885"/>
      <c r="D12" s="886"/>
      <c r="E12" s="680"/>
      <c r="F12" s="873"/>
      <c r="G12" s="735"/>
      <c r="H12" s="735"/>
      <c r="I12" s="820"/>
      <c r="J12" s="820"/>
    </row>
    <row r="13" spans="1:10">
      <c r="A13" s="875" t="s">
        <v>517</v>
      </c>
      <c r="B13" s="888">
        <v>0</v>
      </c>
      <c r="C13" s="875" t="s">
        <v>518</v>
      </c>
      <c r="D13" s="889" t="s">
        <v>519</v>
      </c>
      <c r="E13" s="680"/>
      <c r="F13" s="873"/>
      <c r="G13" s="735"/>
      <c r="H13" s="735"/>
      <c r="I13" s="820"/>
      <c r="J13" s="820"/>
    </row>
    <row r="14" spans="1:10">
      <c r="A14" s="875" t="s">
        <v>520</v>
      </c>
      <c r="B14" s="888">
        <v>0</v>
      </c>
      <c r="C14" s="875" t="s">
        <v>521</v>
      </c>
      <c r="D14" s="890" t="s">
        <v>522</v>
      </c>
      <c r="E14" s="680"/>
      <c r="F14" s="873"/>
      <c r="G14" s="735"/>
      <c r="H14" s="735"/>
      <c r="I14" s="820"/>
      <c r="J14" s="820"/>
    </row>
    <row r="15" spans="1:10">
      <c r="A15" s="875" t="s">
        <v>523</v>
      </c>
      <c r="B15" s="876">
        <v>0</v>
      </c>
      <c r="C15" s="875" t="s">
        <v>524</v>
      </c>
      <c r="D15" s="890" t="s">
        <v>525</v>
      </c>
      <c r="E15" s="680"/>
      <c r="F15" s="873"/>
      <c r="G15" s="735"/>
      <c r="H15" s="735"/>
      <c r="I15" s="820"/>
      <c r="J15" s="820"/>
    </row>
    <row r="16" spans="1:10">
      <c r="A16" s="883"/>
      <c r="B16" s="884"/>
      <c r="C16" s="883"/>
      <c r="D16" s="891"/>
      <c r="E16" s="680"/>
      <c r="F16" s="873"/>
      <c r="G16" s="735"/>
      <c r="H16" s="735"/>
      <c r="I16" s="820"/>
      <c r="J16" s="820"/>
    </row>
    <row r="17" spans="1:8" ht="30">
      <c r="A17" s="875" t="s">
        <v>526</v>
      </c>
      <c r="B17" s="876">
        <v>0</v>
      </c>
      <c r="C17" s="875" t="s">
        <v>527</v>
      </c>
      <c r="D17" s="890" t="s">
        <v>528</v>
      </c>
      <c r="E17" s="680"/>
      <c r="F17" s="873"/>
      <c r="G17" s="735"/>
      <c r="H17" s="735"/>
    </row>
    <row r="18" spans="1:8" ht="30">
      <c r="A18" s="875" t="s">
        <v>529</v>
      </c>
      <c r="B18" s="876">
        <v>0</v>
      </c>
      <c r="C18" s="875" t="s">
        <v>530</v>
      </c>
      <c r="D18" s="890" t="s">
        <v>531</v>
      </c>
      <c r="E18" s="680"/>
      <c r="F18" s="873"/>
      <c r="G18" s="735"/>
      <c r="H18" s="735"/>
    </row>
    <row r="19" spans="1:8">
      <c r="A19" s="883"/>
      <c r="B19" s="884"/>
      <c r="C19" s="883"/>
      <c r="D19" s="891"/>
      <c r="E19" s="690" t="s">
        <v>1</v>
      </c>
      <c r="F19" s="772"/>
      <c r="G19" s="735"/>
      <c r="H19" s="735"/>
    </row>
    <row r="20" spans="1:8">
      <c r="A20" s="875" t="s">
        <v>532</v>
      </c>
      <c r="B20" s="876">
        <v>0</v>
      </c>
      <c r="C20" s="875" t="s">
        <v>533</v>
      </c>
      <c r="D20" s="890" t="s">
        <v>534</v>
      </c>
      <c r="E20" s="680"/>
      <c r="F20" s="873"/>
      <c r="G20" s="735"/>
      <c r="H20" s="735"/>
    </row>
    <row r="21" spans="1:8">
      <c r="A21" s="890" t="s">
        <v>535</v>
      </c>
      <c r="B21" s="892">
        <v>0</v>
      </c>
      <c r="C21" s="875" t="s">
        <v>536</v>
      </c>
      <c r="D21" s="890" t="s">
        <v>535</v>
      </c>
      <c r="E21" s="680"/>
      <c r="F21" s="873"/>
      <c r="G21" s="735"/>
      <c r="H21" s="735"/>
    </row>
    <row r="22" spans="1:8">
      <c r="A22" s="890" t="s">
        <v>537</v>
      </c>
      <c r="B22" s="892">
        <v>0</v>
      </c>
      <c r="C22" s="875" t="s">
        <v>538</v>
      </c>
      <c r="D22" s="890" t="s">
        <v>537</v>
      </c>
      <c r="E22" s="690"/>
      <c r="F22" s="772"/>
      <c r="G22" s="735"/>
      <c r="H22" s="735"/>
    </row>
    <row r="23" spans="1:8">
      <c r="A23" s="890" t="s">
        <v>77</v>
      </c>
      <c r="B23" s="892">
        <v>0</v>
      </c>
      <c r="C23" s="875" t="s">
        <v>539</v>
      </c>
      <c r="D23" s="890" t="s">
        <v>77</v>
      </c>
      <c r="E23" s="690"/>
      <c r="F23" s="772"/>
      <c r="G23" s="735"/>
      <c r="H23" s="735"/>
    </row>
    <row r="24" spans="1:8">
      <c r="A24" s="890" t="s">
        <v>540</v>
      </c>
      <c r="B24" s="892">
        <v>0</v>
      </c>
      <c r="C24" s="875" t="s">
        <v>541</v>
      </c>
      <c r="D24" s="890" t="s">
        <v>540</v>
      </c>
      <c r="E24" s="690"/>
      <c r="F24" s="772"/>
      <c r="G24" s="735"/>
      <c r="H24" s="735"/>
    </row>
    <row r="25" spans="1:8" ht="15.75" customHeight="1">
      <c r="A25" s="890" t="s">
        <v>542</v>
      </c>
      <c r="B25" s="892">
        <v>0</v>
      </c>
      <c r="C25" s="875" t="s">
        <v>543</v>
      </c>
      <c r="D25" s="890" t="s">
        <v>542</v>
      </c>
      <c r="E25" s="690"/>
      <c r="F25" s="772"/>
      <c r="G25" s="735"/>
      <c r="H25" s="735"/>
    </row>
    <row r="26" spans="1:8" ht="15.75" customHeight="1">
      <c r="A26" s="890" t="s">
        <v>544</v>
      </c>
      <c r="B26" s="892">
        <v>0</v>
      </c>
      <c r="C26" s="875" t="s">
        <v>545</v>
      </c>
      <c r="D26" s="890" t="s">
        <v>544</v>
      </c>
      <c r="E26" s="690"/>
      <c r="F26" s="772"/>
      <c r="G26" s="735"/>
      <c r="H26" s="735"/>
    </row>
    <row r="27" spans="1:8" ht="15.75" customHeight="1">
      <c r="A27" s="890" t="s">
        <v>546</v>
      </c>
      <c r="B27" s="892">
        <v>0</v>
      </c>
      <c r="C27" s="875" t="s">
        <v>547</v>
      </c>
      <c r="D27" s="890" t="s">
        <v>546</v>
      </c>
      <c r="E27" s="690"/>
      <c r="F27" s="772"/>
      <c r="G27" s="735"/>
      <c r="H27" s="735"/>
    </row>
    <row r="28" spans="1:8" ht="15.75" customHeight="1">
      <c r="A28" s="883"/>
      <c r="B28" s="884"/>
      <c r="C28" s="883"/>
      <c r="D28" s="891"/>
      <c r="E28" s="690"/>
      <c r="F28" s="772"/>
      <c r="G28" s="735"/>
      <c r="H28" s="735"/>
    </row>
    <row r="29" spans="1:8" ht="15.75" customHeight="1">
      <c r="A29" s="875" t="s">
        <v>548</v>
      </c>
      <c r="B29" s="17">
        <v>0</v>
      </c>
      <c r="C29" s="875" t="s">
        <v>549</v>
      </c>
      <c r="D29" s="890"/>
      <c r="E29" s="680"/>
      <c r="F29" s="873"/>
      <c r="G29" s="735"/>
      <c r="H29" s="735"/>
    </row>
    <row r="30" spans="1:8" ht="15.75" customHeight="1">
      <c r="A30" s="875" t="s">
        <v>550</v>
      </c>
      <c r="B30" s="17">
        <v>0</v>
      </c>
      <c r="C30" s="875" t="s">
        <v>551</v>
      </c>
      <c r="D30" s="691"/>
      <c r="E30" s="680"/>
      <c r="F30" s="873"/>
      <c r="G30" s="735"/>
      <c r="H30" s="735"/>
    </row>
    <row r="31" spans="1:8" ht="17.25" customHeight="1">
      <c r="A31" s="735"/>
      <c r="B31" s="820"/>
      <c r="C31" s="735"/>
      <c r="D31" s="874"/>
      <c r="E31" s="690"/>
      <c r="F31" s="772"/>
      <c r="G31" s="735"/>
      <c r="H31" s="735"/>
    </row>
    <row r="32" spans="1:8" ht="17.25" customHeight="1">
      <c r="A32" s="339" t="s">
        <v>552</v>
      </c>
      <c r="B32" s="736"/>
      <c r="C32" s="285"/>
      <c r="D32" s="874"/>
      <c r="E32" s="690"/>
      <c r="F32" s="772"/>
      <c r="G32" s="735"/>
      <c r="H32" s="735"/>
    </row>
    <row r="33" spans="1:10" ht="15.75" customHeight="1">
      <c r="A33" s="875" t="str">
        <f>+'Medicare Data Entry'!A22</f>
        <v>Operating Expenses</v>
      </c>
      <c r="B33" s="893">
        <f>+'Medicare Data Entry'!B22</f>
        <v>0</v>
      </c>
      <c r="C33" s="875" t="s">
        <v>553</v>
      </c>
      <c r="D33" s="874" t="s">
        <v>1</v>
      </c>
      <c r="E33" s="690"/>
      <c r="F33" s="772"/>
      <c r="G33" s="735"/>
      <c r="H33" s="735"/>
      <c r="I33" s="820"/>
      <c r="J33" s="820"/>
    </row>
    <row r="34" spans="1:10" ht="15.75" customHeight="1">
      <c r="A34" s="875" t="s">
        <v>554</v>
      </c>
      <c r="B34" s="893">
        <f>+B5</f>
        <v>0</v>
      </c>
      <c r="C34" s="890" t="s">
        <v>555</v>
      </c>
      <c r="D34" s="874"/>
      <c r="E34" s="690"/>
      <c r="F34" s="772"/>
      <c r="G34" s="735"/>
      <c r="H34" s="735"/>
      <c r="I34" s="820"/>
      <c r="J34" s="820"/>
    </row>
    <row r="35" spans="1:10" ht="15.75" customHeight="1">
      <c r="A35" s="875" t="s">
        <v>556</v>
      </c>
      <c r="B35" s="893">
        <f>-B17</f>
        <v>0</v>
      </c>
      <c r="C35" s="890" t="s">
        <v>557</v>
      </c>
      <c r="D35" s="874" t="s">
        <v>1</v>
      </c>
      <c r="E35" s="690"/>
      <c r="F35" s="772"/>
      <c r="G35" s="735"/>
      <c r="H35" s="735"/>
      <c r="I35" s="820"/>
      <c r="J35" s="820"/>
    </row>
    <row r="36" spans="1:10" ht="15.75" customHeight="1">
      <c r="A36" s="875" t="s">
        <v>558</v>
      </c>
      <c r="B36" s="893">
        <f>+B18</f>
        <v>0</v>
      </c>
      <c r="C36" s="890" t="s">
        <v>559</v>
      </c>
      <c r="D36" s="874"/>
      <c r="E36" s="690"/>
      <c r="F36" s="772"/>
      <c r="G36" s="735"/>
      <c r="H36" s="735"/>
      <c r="I36" s="820"/>
      <c r="J36" s="820"/>
    </row>
    <row r="37" spans="1:10" ht="15.75" customHeight="1">
      <c r="A37" s="875" t="s">
        <v>560</v>
      </c>
      <c r="B37" s="893">
        <f>+B7-B5</f>
        <v>0</v>
      </c>
      <c r="C37" s="890" t="s">
        <v>561</v>
      </c>
      <c r="D37" s="732"/>
      <c r="E37" s="733"/>
      <c r="F37" s="733"/>
      <c r="G37" s="733"/>
      <c r="H37" s="733"/>
      <c r="I37" s="820"/>
      <c r="J37" s="820"/>
    </row>
    <row r="38" spans="1:10" ht="15.75" customHeight="1">
      <c r="A38" s="286" t="s">
        <v>548</v>
      </c>
      <c r="B38" s="238">
        <f>SUM(B33:B37)</f>
        <v>0</v>
      </c>
      <c r="C38" s="875" t="s">
        <v>562</v>
      </c>
      <c r="D38" s="732"/>
      <c r="E38" s="733"/>
      <c r="F38" s="733"/>
      <c r="G38" s="735"/>
      <c r="H38" s="735"/>
      <c r="I38" s="820"/>
      <c r="J38" s="820"/>
    </row>
    <row r="39" spans="1:10" ht="15.75" customHeight="1">
      <c r="A39" s="875" t="s">
        <v>563</v>
      </c>
      <c r="B39" s="893">
        <f>+B20</f>
        <v>0</v>
      </c>
      <c r="C39" s="875" t="s">
        <v>564</v>
      </c>
      <c r="D39" s="874"/>
      <c r="E39" s="690"/>
      <c r="F39" s="772"/>
      <c r="G39" s="735"/>
      <c r="H39" s="735"/>
      <c r="I39" s="820"/>
      <c r="J39" s="820"/>
    </row>
    <row r="40" spans="1:10" ht="15.75" customHeight="1">
      <c r="A40" s="875" t="s">
        <v>565</v>
      </c>
      <c r="B40" s="894">
        <f>-SUM(B21:B27)</f>
        <v>0</v>
      </c>
      <c r="C40" s="875" t="s">
        <v>566</v>
      </c>
      <c r="D40" s="895"/>
      <c r="E40" s="690"/>
      <c r="F40" s="772"/>
      <c r="G40" s="735"/>
      <c r="H40" s="735"/>
      <c r="I40" s="820"/>
      <c r="J40" s="820"/>
    </row>
    <row r="41" spans="1:10" ht="15.75" customHeight="1">
      <c r="A41" s="286" t="s">
        <v>550</v>
      </c>
      <c r="B41" s="238">
        <f>+B38+B39+B40</f>
        <v>0</v>
      </c>
      <c r="C41" s="875" t="s">
        <v>567</v>
      </c>
      <c r="D41" s="874"/>
      <c r="E41" s="690"/>
      <c r="F41" s="772"/>
      <c r="G41" s="735"/>
      <c r="H41" s="735"/>
      <c r="I41" s="820"/>
      <c r="J41" s="820"/>
    </row>
    <row r="42" spans="1:10" ht="15.75" customHeight="1">
      <c r="A42" s="287"/>
      <c r="B42" s="239"/>
      <c r="C42" s="735"/>
      <c r="D42" s="874"/>
      <c r="E42" s="690"/>
      <c r="F42" s="772"/>
      <c r="G42" s="735"/>
      <c r="H42" s="735"/>
      <c r="I42" s="820"/>
      <c r="J42" s="820"/>
    </row>
    <row r="43" spans="1:10" ht="15.75" customHeight="1">
      <c r="A43" s="339" t="s">
        <v>568</v>
      </c>
      <c r="B43" s="239"/>
      <c r="C43" s="735"/>
      <c r="D43" s="874"/>
      <c r="E43" s="690"/>
      <c r="F43" s="772"/>
      <c r="G43" s="735"/>
      <c r="H43" s="735"/>
      <c r="I43" s="820"/>
      <c r="J43" s="820"/>
    </row>
    <row r="44" spans="1:10" ht="15.75" customHeight="1">
      <c r="A44" s="875" t="s">
        <v>569</v>
      </c>
      <c r="B44" s="238">
        <f>+B33-B41</f>
        <v>0</v>
      </c>
      <c r="C44" s="896" t="s">
        <v>570</v>
      </c>
      <c r="D44" s="895"/>
      <c r="E44" s="690"/>
      <c r="F44" s="772"/>
      <c r="G44" s="735"/>
      <c r="H44" s="735"/>
      <c r="I44" s="820"/>
      <c r="J44" s="820"/>
    </row>
    <row r="45" spans="1:10" ht="15.75" customHeight="1">
      <c r="A45" s="890" t="s">
        <v>571</v>
      </c>
      <c r="B45" s="893">
        <f>+B6</f>
        <v>0</v>
      </c>
      <c r="C45" s="875" t="s">
        <v>572</v>
      </c>
      <c r="D45" s="874"/>
      <c r="E45" s="690"/>
      <c r="F45" s="772"/>
      <c r="G45" s="735"/>
      <c r="H45" s="735"/>
      <c r="I45" s="820"/>
      <c r="J45" s="820"/>
    </row>
    <row r="46" spans="1:10" ht="15.75" customHeight="1">
      <c r="A46" s="890" t="s">
        <v>77</v>
      </c>
      <c r="B46" s="893">
        <f>-B23</f>
        <v>0</v>
      </c>
      <c r="C46" s="875" t="s">
        <v>573</v>
      </c>
      <c r="D46" s="874"/>
      <c r="E46" s="690"/>
      <c r="F46" s="772"/>
      <c r="G46" s="735"/>
      <c r="H46" s="735"/>
      <c r="I46" s="820"/>
      <c r="J46" s="820"/>
    </row>
    <row r="47" spans="1:10" ht="15.75" customHeight="1">
      <c r="A47" s="288" t="s">
        <v>574</v>
      </c>
      <c r="B47" s="238">
        <f>+B45+B44+B46</f>
        <v>0</v>
      </c>
      <c r="C47" s="896" t="s">
        <v>570</v>
      </c>
      <c r="D47" s="692" t="s">
        <v>1</v>
      </c>
      <c r="E47" s="690"/>
      <c r="F47" s="772"/>
      <c r="G47" s="735"/>
      <c r="H47" s="735"/>
      <c r="I47" s="820"/>
      <c r="J47" s="820"/>
    </row>
    <row r="48" spans="1:10" ht="15.75" customHeight="1">
      <c r="A48" s="874"/>
      <c r="B48" s="239" t="s">
        <v>1</v>
      </c>
      <c r="C48" s="735"/>
      <c r="D48" s="874"/>
      <c r="E48" s="690"/>
      <c r="F48" s="772"/>
      <c r="G48" s="735"/>
      <c r="H48" s="735"/>
      <c r="I48" s="820"/>
      <c r="J48" s="820"/>
    </row>
    <row r="49" spans="1:9" ht="15.75" customHeight="1">
      <c r="A49" s="555" t="s">
        <v>575</v>
      </c>
      <c r="B49" s="240"/>
      <c r="C49" s="285"/>
      <c r="D49" s="895"/>
      <c r="E49" s="680"/>
      <c r="F49" s="873"/>
      <c r="G49" s="735"/>
      <c r="H49" s="735"/>
      <c r="I49" s="820"/>
    </row>
    <row r="50" spans="1:9" ht="15.75" customHeight="1">
      <c r="A50" s="875" t="s">
        <v>145</v>
      </c>
      <c r="B50" s="893">
        <f>+'Medicare Data Entry'!B24</f>
        <v>0</v>
      </c>
      <c r="C50" s="875" t="s">
        <v>576</v>
      </c>
      <c r="D50" s="874"/>
      <c r="E50" s="680"/>
      <c r="F50" s="873"/>
      <c r="G50" s="735"/>
      <c r="H50" s="735"/>
      <c r="I50" s="820"/>
    </row>
    <row r="51" spans="1:9" ht="15.75" customHeight="1">
      <c r="A51" s="875" t="s">
        <v>147</v>
      </c>
      <c r="B51" s="893">
        <f>+'Medicare Data Entry'!B25</f>
        <v>0</v>
      </c>
      <c r="C51" s="875" t="s">
        <v>577</v>
      </c>
      <c r="D51" s="874"/>
      <c r="E51" s="680"/>
      <c r="F51" s="873"/>
      <c r="G51" s="735"/>
      <c r="H51" s="735"/>
      <c r="I51" s="820"/>
    </row>
    <row r="52" spans="1:9" ht="15.75" customHeight="1">
      <c r="A52" s="875" t="s">
        <v>578</v>
      </c>
      <c r="B52" s="238">
        <f>+B50-B51</f>
        <v>0</v>
      </c>
      <c r="C52" s="896" t="s">
        <v>570</v>
      </c>
      <c r="D52" s="874"/>
      <c r="E52" s="680"/>
      <c r="F52" s="873"/>
      <c r="G52" s="735"/>
      <c r="H52" s="735"/>
      <c r="I52" s="820"/>
    </row>
    <row r="53" spans="1:9" ht="15.75" customHeight="1">
      <c r="A53" s="735"/>
      <c r="B53" s="239"/>
      <c r="C53" s="735"/>
      <c r="D53" s="874"/>
      <c r="E53" s="680"/>
      <c r="F53" s="873"/>
      <c r="G53" s="735"/>
      <c r="H53" s="735"/>
      <c r="I53" s="820"/>
    </row>
    <row r="54" spans="1:9" ht="15.75" customHeight="1">
      <c r="A54" s="555" t="s">
        <v>579</v>
      </c>
      <c r="B54" s="239"/>
      <c r="C54" s="736"/>
      <c r="D54" s="895"/>
      <c r="E54" s="680"/>
      <c r="F54" s="873"/>
      <c r="G54" s="735"/>
      <c r="H54" s="735"/>
      <c r="I54" s="820"/>
    </row>
    <row r="55" spans="1:9" ht="15.75" customHeight="1">
      <c r="A55" s="240" t="s">
        <v>580</v>
      </c>
      <c r="B55" s="239"/>
      <c r="C55" s="736"/>
      <c r="D55" s="895"/>
      <c r="E55" s="680"/>
      <c r="F55" s="873"/>
      <c r="G55" s="735"/>
      <c r="H55" s="735"/>
      <c r="I55" s="820"/>
    </row>
    <row r="56" spans="1:9" ht="15.75" customHeight="1">
      <c r="A56" s="875" t="s">
        <v>4</v>
      </c>
      <c r="B56" s="893">
        <f>+'Medicare Data Entry'!B21</f>
        <v>0</v>
      </c>
      <c r="C56" s="875" t="s">
        <v>570</v>
      </c>
      <c r="D56" s="895"/>
      <c r="E56" s="680"/>
      <c r="F56" s="873"/>
      <c r="G56" s="735"/>
      <c r="H56" s="735"/>
      <c r="I56" s="820"/>
    </row>
    <row r="57" spans="1:9" ht="15.75" customHeight="1">
      <c r="A57" s="875" t="s">
        <v>550</v>
      </c>
      <c r="B57" s="893">
        <f>+B41</f>
        <v>0</v>
      </c>
      <c r="C57" s="875" t="s">
        <v>570</v>
      </c>
      <c r="D57" s="895"/>
      <c r="E57" s="680"/>
      <c r="F57" s="873"/>
      <c r="G57" s="735"/>
      <c r="H57" s="735"/>
      <c r="I57" s="820"/>
    </row>
    <row r="58" spans="1:9" ht="15.75" customHeight="1">
      <c r="A58" s="875" t="s">
        <v>581</v>
      </c>
      <c r="B58" s="893">
        <f>+B44</f>
        <v>0</v>
      </c>
      <c r="C58" s="875" t="s">
        <v>570</v>
      </c>
      <c r="D58" s="895"/>
      <c r="E58" s="680"/>
      <c r="F58" s="873"/>
      <c r="G58" s="735"/>
      <c r="H58" s="735"/>
      <c r="I58" s="897"/>
    </row>
    <row r="59" spans="1:9" ht="15.75" customHeight="1">
      <c r="A59" s="875" t="s">
        <v>582</v>
      </c>
      <c r="B59" s="893">
        <f>+B50-B51</f>
        <v>0</v>
      </c>
      <c r="C59" s="875" t="s">
        <v>570</v>
      </c>
      <c r="D59" s="895"/>
      <c r="E59" s="680"/>
      <c r="F59" s="873"/>
      <c r="G59" s="735"/>
      <c r="H59" s="735"/>
      <c r="I59" s="820"/>
    </row>
    <row r="60" spans="1:9" ht="15.75" customHeight="1">
      <c r="A60" s="875" t="s">
        <v>583</v>
      </c>
      <c r="B60" s="893">
        <f>+B56-B57-B58+B59</f>
        <v>0</v>
      </c>
      <c r="C60" s="875" t="s">
        <v>570</v>
      </c>
      <c r="D60" s="874"/>
      <c r="E60" s="680"/>
      <c r="F60" s="873"/>
      <c r="G60" s="735"/>
      <c r="H60" s="735"/>
      <c r="I60" s="820"/>
    </row>
    <row r="61" spans="1:9" ht="15.75" customHeight="1">
      <c r="A61" s="875" t="s">
        <v>584</v>
      </c>
      <c r="B61" s="893">
        <f>+'Medicare Data Entry'!B26</f>
        <v>0</v>
      </c>
      <c r="C61" s="875" t="s">
        <v>570</v>
      </c>
      <c r="D61" s="874"/>
      <c r="E61" s="680"/>
      <c r="F61" s="873"/>
      <c r="G61" s="735"/>
      <c r="H61" s="735"/>
      <c r="I61" s="820"/>
    </row>
    <row r="62" spans="1:9" ht="15.75" customHeight="1">
      <c r="A62" s="286" t="s">
        <v>482</v>
      </c>
      <c r="B62" s="238">
        <f>+B60-B61</f>
        <v>0</v>
      </c>
      <c r="C62" s="896" t="s">
        <v>570</v>
      </c>
      <c r="D62" s="874"/>
      <c r="E62" s="680"/>
      <c r="F62" s="873"/>
      <c r="G62" s="735"/>
      <c r="H62" s="735"/>
      <c r="I62" s="820"/>
    </row>
    <row r="63" spans="1:9" ht="15.75" customHeight="1">
      <c r="A63" s="735"/>
      <c r="B63" s="898"/>
      <c r="C63" s="735"/>
      <c r="D63" s="874"/>
      <c r="E63" s="680"/>
      <c r="F63" s="873"/>
      <c r="G63" s="735"/>
      <c r="H63" s="873"/>
      <c r="I63" s="820"/>
    </row>
    <row r="64" spans="1:9" ht="15.75" customHeight="1">
      <c r="A64" s="592" t="s">
        <v>585</v>
      </c>
      <c r="B64" s="241"/>
      <c r="C64" s="289"/>
      <c r="D64" s="874"/>
      <c r="E64" s="680"/>
      <c r="F64" s="873"/>
      <c r="G64" s="735"/>
      <c r="H64" s="873"/>
      <c r="I64" s="820"/>
    </row>
    <row r="65" spans="1:8" ht="15.75" customHeight="1">
      <c r="A65" s="290" t="s">
        <v>586</v>
      </c>
      <c r="B65" s="242">
        <f>IF('Payer Mix Calculations'!B15=0,0,+'Payer Mix Calculations'!B25/'Payer Mix Calculations'!B15)</f>
        <v>0</v>
      </c>
      <c r="C65" s="290" t="s">
        <v>570</v>
      </c>
      <c r="D65" s="874"/>
      <c r="E65" s="680"/>
      <c r="F65" s="873"/>
      <c r="G65" s="735"/>
      <c r="H65" s="873"/>
    </row>
    <row r="66" spans="1:8" ht="15.75" customHeight="1">
      <c r="A66" s="290" t="s">
        <v>587</v>
      </c>
      <c r="B66" s="243">
        <f>+B65*'Medicare Data Entry'!B11</f>
        <v>0</v>
      </c>
      <c r="C66" s="290" t="s">
        <v>570</v>
      </c>
      <c r="D66" s="874"/>
      <c r="E66" s="680"/>
      <c r="F66" s="873"/>
      <c r="G66" s="735"/>
      <c r="H66" s="873"/>
    </row>
    <row r="67" spans="1:8" ht="15.75" customHeight="1">
      <c r="A67" s="291" t="s">
        <v>588</v>
      </c>
      <c r="B67" s="284">
        <f>IF(B66=0,0,+'Medicare Data Entry'!B21/'Additional Data'!B66)</f>
        <v>0</v>
      </c>
      <c r="C67" s="290" t="s">
        <v>570</v>
      </c>
      <c r="D67" s="874"/>
      <c r="E67" s="680"/>
      <c r="F67" s="873"/>
      <c r="G67" s="735"/>
      <c r="H67" s="873"/>
    </row>
    <row r="68" spans="1:8" ht="15.75" customHeight="1">
      <c r="A68" s="291" t="s">
        <v>589</v>
      </c>
      <c r="B68" s="284">
        <f>IF(B66=0,0,+'Medicare Data Entry'!B28/B66)</f>
        <v>0</v>
      </c>
      <c r="C68" s="290" t="s">
        <v>570</v>
      </c>
      <c r="D68" s="899"/>
      <c r="E68" s="900"/>
      <c r="F68" s="873"/>
      <c r="G68" s="735"/>
      <c r="H68" s="873"/>
    </row>
    <row r="69" spans="1:8" ht="15.75" customHeight="1">
      <c r="A69" s="291" t="s">
        <v>590</v>
      </c>
      <c r="B69" s="284">
        <f>+B67-B68</f>
        <v>0</v>
      </c>
      <c r="C69" s="290" t="s">
        <v>570</v>
      </c>
      <c r="D69" s="874"/>
      <c r="E69" s="680"/>
      <c r="F69" s="873"/>
      <c r="G69" s="735"/>
      <c r="H69" s="873"/>
    </row>
    <row r="70" spans="1:8" ht="15.75" customHeight="1">
      <c r="A70" s="291" t="s">
        <v>591</v>
      </c>
      <c r="B70" s="284">
        <f>IF(B66=0,0,+'Medicare Data Entry'!B26/'Additional Data'!B66)</f>
        <v>0</v>
      </c>
      <c r="C70" s="290" t="s">
        <v>570</v>
      </c>
      <c r="D70" s="874"/>
      <c r="E70" s="680"/>
      <c r="F70" s="873"/>
      <c r="G70" s="735"/>
      <c r="H70" s="873"/>
    </row>
    <row r="71" spans="1:8" ht="15.75" customHeight="1">
      <c r="A71" s="735"/>
      <c r="B71" s="898"/>
      <c r="C71" s="735"/>
      <c r="D71" s="874"/>
      <c r="E71" s="680"/>
      <c r="F71" s="873"/>
      <c r="G71" s="735"/>
      <c r="H71" s="873"/>
    </row>
    <row r="72" spans="1:8" ht="18.75">
      <c r="A72" s="592" t="s">
        <v>592</v>
      </c>
      <c r="B72" s="254" t="s">
        <v>1</v>
      </c>
      <c r="C72" s="292"/>
      <c r="D72" s="411"/>
      <c r="E72" s="693"/>
      <c r="F72" s="901"/>
      <c r="G72" s="738"/>
      <c r="H72" s="873"/>
    </row>
    <row r="73" spans="1:8" ht="15.75" customHeight="1">
      <c r="A73" s="293" t="s">
        <v>586</v>
      </c>
      <c r="B73" s="902">
        <f>+B65</f>
        <v>0</v>
      </c>
      <c r="C73" s="290" t="s">
        <v>570</v>
      </c>
      <c r="D73" s="903"/>
      <c r="E73" s="694"/>
      <c r="F73" s="294"/>
      <c r="G73" s="738"/>
      <c r="H73" s="873"/>
    </row>
    <row r="74" spans="1:8" ht="15.75" customHeight="1">
      <c r="A74" s="294" t="s">
        <v>593</v>
      </c>
      <c r="B74" s="255">
        <f>+'Medicare Data Entry'!B12*B73</f>
        <v>0</v>
      </c>
      <c r="C74" s="290" t="s">
        <v>570</v>
      </c>
      <c r="D74" s="250"/>
      <c r="E74" s="694"/>
      <c r="F74" s="695"/>
      <c r="G74" s="738"/>
      <c r="H74" s="873"/>
    </row>
    <row r="75" spans="1:8" ht="15.75" customHeight="1">
      <c r="A75" s="291" t="s">
        <v>594</v>
      </c>
      <c r="B75" s="284">
        <f>IF(B74=0,0,+'Medicare Data Entry'!B21/'Additional Data'!B74)</f>
        <v>0</v>
      </c>
      <c r="C75" s="290" t="s">
        <v>570</v>
      </c>
      <c r="D75" s="904"/>
      <c r="E75" s="905"/>
      <c r="F75" s="901"/>
      <c r="G75" s="738"/>
      <c r="H75" s="873"/>
    </row>
    <row r="76" spans="1:8" ht="15.75" customHeight="1">
      <c r="A76" s="291" t="s">
        <v>595</v>
      </c>
      <c r="B76" s="284">
        <f>IF(B74=0,0,'Medicare Data Entry'!B28/'Additional Data'!B74)</f>
        <v>0</v>
      </c>
      <c r="C76" s="290" t="s">
        <v>570</v>
      </c>
      <c r="D76" s="899"/>
      <c r="E76" s="900"/>
      <c r="F76" s="901"/>
      <c r="G76" s="738"/>
      <c r="H76" s="873"/>
    </row>
    <row r="77" spans="1:8" ht="15.75" customHeight="1">
      <c r="A77" s="291" t="s">
        <v>596</v>
      </c>
      <c r="B77" s="284">
        <f>+B75-B76</f>
        <v>0</v>
      </c>
      <c r="C77" s="290" t="s">
        <v>570</v>
      </c>
      <c r="D77" s="904"/>
      <c r="E77" s="905"/>
      <c r="F77" s="901"/>
      <c r="G77" s="738"/>
      <c r="H77" s="873"/>
    </row>
    <row r="78" spans="1:8" ht="15.75" customHeight="1">
      <c r="A78" s="291" t="s">
        <v>597</v>
      </c>
      <c r="B78" s="284">
        <f>IF(B74=0,0,+'Medicare Data Entry'!B26/B74)</f>
        <v>0</v>
      </c>
      <c r="C78" s="290" t="s">
        <v>570</v>
      </c>
      <c r="D78" s="904"/>
      <c r="E78" s="905"/>
      <c r="F78" s="901"/>
      <c r="G78" s="738"/>
      <c r="H78" s="873"/>
    </row>
    <row r="79" spans="1:8" ht="15.75" customHeight="1">
      <c r="A79" s="735"/>
      <c r="B79" s="906"/>
      <c r="C79" s="738"/>
      <c r="D79" s="904"/>
      <c r="E79" s="905"/>
      <c r="F79" s="901"/>
      <c r="G79" s="738"/>
      <c r="H79" s="873"/>
    </row>
    <row r="80" spans="1:8" ht="15.75" customHeight="1">
      <c r="A80" s="339" t="s">
        <v>598</v>
      </c>
      <c r="B80" s="738"/>
      <c r="C80" s="738"/>
      <c r="D80" s="904"/>
      <c r="E80" s="694"/>
      <c r="F80" s="901"/>
      <c r="G80" s="738"/>
      <c r="H80" s="735"/>
    </row>
    <row r="81" spans="1:27" ht="15.75" customHeight="1">
      <c r="A81" s="735" t="str">
        <f>+A29</f>
        <v>Net Adjusted Hospital Costs</v>
      </c>
      <c r="B81" s="736">
        <f>+B29</f>
        <v>0</v>
      </c>
      <c r="C81" s="295" t="s">
        <v>599</v>
      </c>
      <c r="D81" s="874"/>
      <c r="E81" s="680"/>
      <c r="F81" s="873"/>
      <c r="G81" s="735"/>
      <c r="H81" s="735"/>
      <c r="I81" s="820"/>
      <c r="J81" s="820"/>
      <c r="K81" s="820"/>
      <c r="L81" s="820"/>
      <c r="M81" s="820"/>
      <c r="N81" s="820"/>
      <c r="O81" s="820"/>
      <c r="P81" s="820"/>
      <c r="Q81" s="820"/>
      <c r="R81" s="820"/>
      <c r="S81" s="820"/>
      <c r="T81" s="820"/>
      <c r="U81" s="820"/>
      <c r="V81" s="820"/>
      <c r="W81" s="820"/>
      <c r="X81" s="820"/>
      <c r="Y81" s="820"/>
      <c r="Z81" s="820"/>
      <c r="AA81" s="820"/>
    </row>
    <row r="82" spans="1:27" ht="15.75" customHeight="1">
      <c r="A82" s="735" t="str">
        <f>+A38</f>
        <v>Net Adjusted Hospital Costs</v>
      </c>
      <c r="B82" s="737">
        <f>+B38</f>
        <v>0</v>
      </c>
      <c r="C82" s="295" t="s">
        <v>599</v>
      </c>
      <c r="D82" s="874"/>
      <c r="E82" s="680"/>
      <c r="F82" s="873"/>
      <c r="G82" s="735"/>
      <c r="H82" s="735"/>
      <c r="I82" s="820"/>
      <c r="J82" s="820"/>
      <c r="K82" s="820"/>
      <c r="L82" s="820"/>
      <c r="M82" s="820"/>
      <c r="N82" s="820"/>
      <c r="O82" s="820"/>
      <c r="P82" s="820"/>
      <c r="Q82" s="820"/>
      <c r="R82" s="820"/>
      <c r="S82" s="820"/>
      <c r="T82" s="820"/>
      <c r="U82" s="820"/>
      <c r="V82" s="820"/>
      <c r="W82" s="820"/>
      <c r="X82" s="820"/>
      <c r="Y82" s="820"/>
      <c r="Z82" s="820"/>
      <c r="AA82" s="820"/>
    </row>
    <row r="83" spans="1:27" ht="15.75" customHeight="1" thickBot="1">
      <c r="A83" s="296"/>
      <c r="B83" s="244">
        <f>+B81-B82</f>
        <v>0</v>
      </c>
      <c r="C83" s="696" t="s">
        <v>600</v>
      </c>
      <c r="D83" s="874"/>
      <c r="E83" s="680"/>
      <c r="F83" s="873"/>
      <c r="G83" s="735"/>
      <c r="H83" s="735"/>
      <c r="I83" s="820"/>
      <c r="J83" s="820"/>
      <c r="K83" s="820"/>
      <c r="L83" s="820"/>
      <c r="M83" s="820"/>
      <c r="N83" s="820"/>
      <c r="O83" s="820"/>
      <c r="P83" s="820"/>
      <c r="Q83" s="820"/>
      <c r="R83" s="820"/>
      <c r="S83" s="820"/>
      <c r="T83" s="820"/>
      <c r="U83" s="820"/>
      <c r="V83" s="820"/>
      <c r="W83" s="820"/>
      <c r="X83" s="820"/>
      <c r="Y83" s="820"/>
      <c r="Z83" s="820"/>
      <c r="AA83" s="820"/>
    </row>
    <row r="84" spans="1:27" ht="15.75" customHeight="1" thickTop="1">
      <c r="A84" s="296"/>
      <c r="B84" s="736"/>
      <c r="C84" s="738"/>
      <c r="D84" s="874"/>
      <c r="E84" s="680"/>
      <c r="F84" s="873"/>
      <c r="G84" s="735"/>
      <c r="H84" s="735"/>
      <c r="I84" s="820"/>
      <c r="J84" s="820"/>
      <c r="K84" s="820"/>
      <c r="L84" s="820"/>
      <c r="M84" s="820"/>
      <c r="N84" s="820"/>
      <c r="O84" s="820"/>
      <c r="P84" s="820"/>
      <c r="Q84" s="820"/>
      <c r="R84" s="820"/>
      <c r="S84" s="820"/>
      <c r="T84" s="820"/>
      <c r="U84" s="820"/>
      <c r="V84" s="820"/>
      <c r="W84" s="820"/>
      <c r="X84" s="820"/>
      <c r="Y84" s="820"/>
      <c r="Z84" s="820"/>
      <c r="AA84" s="820"/>
    </row>
    <row r="85" spans="1:27" ht="15.75" customHeight="1">
      <c r="A85" s="735" t="str">
        <f>+A30</f>
        <v>Hospital Costs post Allocation</v>
      </c>
      <c r="B85" s="736">
        <f>+B30</f>
        <v>0</v>
      </c>
      <c r="C85" s="615" t="s">
        <v>599</v>
      </c>
      <c r="D85" s="874"/>
      <c r="E85" s="680"/>
      <c r="F85" s="873"/>
      <c r="G85" s="735"/>
      <c r="H85" s="735"/>
      <c r="I85" s="820"/>
      <c r="J85" s="820"/>
      <c r="K85" s="820"/>
      <c r="L85" s="820"/>
      <c r="M85" s="820"/>
      <c r="N85" s="820"/>
      <c r="O85" s="820"/>
      <c r="P85" s="820"/>
      <c r="Q85" s="820"/>
      <c r="R85" s="820"/>
      <c r="S85" s="820"/>
      <c r="T85" s="820"/>
      <c r="U85" s="820"/>
      <c r="V85" s="820"/>
      <c r="W85" s="820"/>
      <c r="X85" s="820"/>
      <c r="Y85" s="820"/>
      <c r="Z85" s="820"/>
      <c r="AA85" s="820"/>
    </row>
    <row r="86" spans="1:27" ht="15.75" customHeight="1">
      <c r="A86" s="735" t="str">
        <f>+A41</f>
        <v>Hospital Costs post Allocation</v>
      </c>
      <c r="B86" s="737">
        <f>+B41</f>
        <v>0</v>
      </c>
      <c r="C86" s="615" t="s">
        <v>599</v>
      </c>
      <c r="D86" s="874"/>
      <c r="E86" s="680"/>
      <c r="F86" s="873"/>
      <c r="G86" s="735"/>
      <c r="H86" s="735"/>
      <c r="I86" s="820"/>
      <c r="J86" s="820"/>
      <c r="K86" s="820"/>
      <c r="L86" s="820"/>
      <c r="M86" s="820"/>
      <c r="N86" s="820"/>
      <c r="O86" s="820"/>
      <c r="P86" s="820"/>
      <c r="Q86" s="820"/>
      <c r="R86" s="820"/>
      <c r="S86" s="820"/>
      <c r="T86" s="820"/>
      <c r="U86" s="820"/>
      <c r="V86" s="820"/>
      <c r="W86" s="820"/>
      <c r="X86" s="820"/>
      <c r="Y86" s="820"/>
      <c r="Z86" s="820"/>
      <c r="AA86" s="820"/>
    </row>
    <row r="87" spans="1:27" ht="15.75" customHeight="1" thickBot="1">
      <c r="A87" s="296"/>
      <c r="B87" s="244">
        <f>+B85-B86</f>
        <v>0</v>
      </c>
      <c r="C87" s="696" t="s">
        <v>600</v>
      </c>
      <c r="D87" s="874"/>
      <c r="E87" s="680"/>
      <c r="F87" s="873"/>
      <c r="G87" s="735"/>
      <c r="H87" s="735"/>
      <c r="I87" s="820"/>
      <c r="J87" s="820"/>
      <c r="K87" s="820"/>
      <c r="L87" s="820"/>
      <c r="M87" s="820"/>
      <c r="N87" s="820"/>
      <c r="O87" s="820"/>
      <c r="P87" s="820"/>
      <c r="Q87" s="820"/>
      <c r="R87" s="820"/>
      <c r="S87" s="820"/>
      <c r="T87" s="820"/>
      <c r="U87" s="820"/>
      <c r="V87" s="820"/>
      <c r="W87" s="820"/>
      <c r="X87" s="820"/>
      <c r="Y87" s="820"/>
      <c r="Z87" s="820"/>
      <c r="AA87" s="820"/>
    </row>
    <row r="88" spans="1:27" ht="15.75" customHeight="1" thickTop="1">
      <c r="A88" s="296"/>
      <c r="B88" s="736"/>
      <c r="C88" s="738"/>
      <c r="D88" s="874"/>
      <c r="E88" s="680"/>
      <c r="F88" s="873"/>
      <c r="G88" s="735"/>
      <c r="H88" s="735"/>
      <c r="I88" s="820"/>
      <c r="J88" s="820"/>
      <c r="K88" s="820"/>
      <c r="L88" s="820"/>
      <c r="M88" s="820"/>
      <c r="N88" s="820"/>
      <c r="O88" s="820"/>
      <c r="P88" s="820"/>
      <c r="Q88" s="820"/>
      <c r="R88" s="820"/>
      <c r="S88" s="820"/>
      <c r="T88" s="820"/>
      <c r="U88" s="820"/>
      <c r="V88" s="820"/>
      <c r="W88" s="820"/>
      <c r="X88" s="820"/>
      <c r="Y88" s="820"/>
      <c r="Z88" s="820"/>
      <c r="AA88" s="820"/>
    </row>
    <row r="89" spans="1:27" ht="15.75" customHeight="1">
      <c r="A89" s="735" t="s">
        <v>601</v>
      </c>
      <c r="B89" s="736">
        <f>+'State Government'!F9</f>
        <v>0</v>
      </c>
      <c r="C89" s="615" t="s">
        <v>602</v>
      </c>
      <c r="D89" s="904"/>
      <c r="E89" s="680"/>
      <c r="F89" s="873"/>
      <c r="G89" s="735"/>
      <c r="H89" s="735"/>
      <c r="I89" s="820"/>
      <c r="J89" s="820"/>
      <c r="K89" s="820"/>
      <c r="L89" s="820"/>
      <c r="M89" s="820"/>
      <c r="N89" s="820"/>
      <c r="O89" s="820"/>
      <c r="P89" s="820"/>
      <c r="Q89" s="820"/>
      <c r="R89" s="820"/>
      <c r="S89" s="820"/>
      <c r="T89" s="820"/>
      <c r="U89" s="820"/>
      <c r="V89" s="820"/>
      <c r="W89" s="820"/>
      <c r="X89" s="820"/>
      <c r="Y89" s="820"/>
      <c r="Z89" s="820"/>
      <c r="AA89" s="820"/>
    </row>
    <row r="90" spans="1:27" ht="15.75" customHeight="1">
      <c r="A90" s="735" t="s">
        <v>601</v>
      </c>
      <c r="B90" s="737">
        <f>+'Health Plan'!F11+'Health Plan'!F12</f>
        <v>0</v>
      </c>
      <c r="C90" s="615" t="s">
        <v>603</v>
      </c>
      <c r="D90" s="904"/>
      <c r="E90" s="680"/>
      <c r="F90" s="873"/>
      <c r="G90" s="735"/>
      <c r="H90" s="735"/>
      <c r="I90" s="820"/>
      <c r="J90" s="820"/>
      <c r="K90" s="820"/>
      <c r="L90" s="820"/>
      <c r="M90" s="820"/>
      <c r="N90" s="820"/>
      <c r="O90" s="820"/>
      <c r="P90" s="820"/>
      <c r="Q90" s="820"/>
      <c r="R90" s="820"/>
      <c r="S90" s="820"/>
      <c r="T90" s="820"/>
      <c r="U90" s="820"/>
      <c r="V90" s="820"/>
      <c r="W90" s="820"/>
      <c r="X90" s="820"/>
      <c r="Y90" s="820"/>
      <c r="Z90" s="820"/>
      <c r="AA90" s="820"/>
    </row>
    <row r="91" spans="1:27" ht="15.75" customHeight="1" thickBot="1">
      <c r="A91" s="735"/>
      <c r="B91" s="244">
        <f>+B89-B90</f>
        <v>0</v>
      </c>
      <c r="C91" s="696" t="s">
        <v>600</v>
      </c>
      <c r="D91" s="904"/>
      <c r="E91" s="680"/>
      <c r="F91" s="873"/>
      <c r="G91" s="735"/>
      <c r="H91" s="735"/>
      <c r="I91" s="820"/>
      <c r="J91" s="820"/>
      <c r="K91" s="820"/>
      <c r="L91" s="820"/>
      <c r="M91" s="820"/>
      <c r="N91" s="820"/>
      <c r="O91" s="820"/>
      <c r="P91" s="820"/>
      <c r="Q91" s="820"/>
      <c r="R91" s="820"/>
      <c r="S91" s="820"/>
      <c r="T91" s="820"/>
      <c r="U91" s="820"/>
      <c r="V91" s="820"/>
      <c r="W91" s="820"/>
      <c r="X91" s="820"/>
      <c r="Y91" s="820"/>
      <c r="Z91" s="820"/>
      <c r="AA91" s="820"/>
    </row>
    <row r="92" spans="1:27" ht="15.75" customHeight="1" thickTop="1">
      <c r="A92" s="735"/>
      <c r="B92" s="735"/>
      <c r="C92" s="738"/>
      <c r="D92" s="904"/>
      <c r="E92" s="680"/>
      <c r="F92" s="873"/>
      <c r="G92" s="735"/>
      <c r="H92" s="735"/>
      <c r="I92" s="820"/>
      <c r="J92" s="820"/>
      <c r="K92" s="820"/>
      <c r="L92" s="820"/>
      <c r="M92" s="820"/>
      <c r="N92" s="820"/>
      <c r="O92" s="820"/>
      <c r="P92" s="820"/>
      <c r="Q92" s="820"/>
      <c r="R92" s="820"/>
      <c r="S92" s="820"/>
      <c r="T92" s="820"/>
      <c r="U92" s="820"/>
      <c r="V92" s="820"/>
      <c r="W92" s="820"/>
      <c r="X92" s="820"/>
      <c r="Y92" s="820"/>
      <c r="Z92" s="820"/>
      <c r="AA92" s="820"/>
    </row>
    <row r="93" spans="1:27" ht="15.75" customHeight="1">
      <c r="A93" s="735" t="s">
        <v>604</v>
      </c>
      <c r="B93" s="907">
        <f>+'State Government'!B87</f>
        <v>0</v>
      </c>
      <c r="C93" s="615" t="s">
        <v>602</v>
      </c>
      <c r="D93" s="904"/>
      <c r="E93" s="680"/>
      <c r="F93" s="873"/>
      <c r="G93" s="735"/>
      <c r="H93" s="735"/>
      <c r="I93" s="820"/>
      <c r="J93" s="820"/>
      <c r="K93" s="820"/>
      <c r="L93" s="820"/>
      <c r="M93" s="820"/>
      <c r="N93" s="820"/>
      <c r="O93" s="820"/>
      <c r="P93" s="820"/>
      <c r="Q93" s="820"/>
      <c r="R93" s="820"/>
      <c r="S93" s="820"/>
      <c r="T93" s="820"/>
      <c r="U93" s="820"/>
      <c r="V93" s="820"/>
      <c r="W93" s="820"/>
      <c r="X93" s="820"/>
      <c r="Y93" s="820"/>
      <c r="Z93" s="820"/>
      <c r="AA93" s="820"/>
    </row>
    <row r="94" spans="1:27" ht="15.75" customHeight="1">
      <c r="A94" s="735" t="s">
        <v>605</v>
      </c>
      <c r="B94" s="796">
        <f>+'Health Plan'!B44</f>
        <v>0</v>
      </c>
      <c r="C94" s="615" t="s">
        <v>603</v>
      </c>
      <c r="D94" s="904"/>
      <c r="E94" s="680"/>
      <c r="F94" s="873"/>
      <c r="G94" s="735"/>
      <c r="H94" s="735"/>
      <c r="I94" s="820"/>
      <c r="J94" s="820"/>
      <c r="K94" s="820"/>
      <c r="L94" s="820"/>
      <c r="M94" s="820"/>
      <c r="N94" s="820"/>
      <c r="O94" s="820"/>
      <c r="P94" s="820"/>
      <c r="Q94" s="820"/>
      <c r="R94" s="820"/>
      <c r="S94" s="820"/>
      <c r="T94" s="820"/>
      <c r="U94" s="820"/>
      <c r="V94" s="820"/>
      <c r="W94" s="820"/>
      <c r="X94" s="820"/>
      <c r="Y94" s="820"/>
      <c r="Z94" s="820"/>
      <c r="AA94" s="820"/>
    </row>
    <row r="95" spans="1:27" ht="15.75" customHeight="1" thickBot="1">
      <c r="A95" s="735"/>
      <c r="B95" s="245">
        <f>+B93-B94</f>
        <v>0</v>
      </c>
      <c r="C95" s="696" t="s">
        <v>606</v>
      </c>
      <c r="D95" s="904"/>
      <c r="E95" s="680"/>
      <c r="F95" s="873"/>
      <c r="G95" s="735"/>
      <c r="H95" s="735"/>
      <c r="I95" s="820"/>
      <c r="J95" s="820"/>
      <c r="K95" s="820"/>
      <c r="L95" s="820"/>
      <c r="M95" s="820"/>
      <c r="N95" s="820"/>
      <c r="O95" s="820"/>
      <c r="P95" s="820"/>
      <c r="Q95" s="820"/>
      <c r="R95" s="820"/>
      <c r="S95" s="820"/>
      <c r="T95" s="820"/>
      <c r="U95" s="820"/>
      <c r="V95" s="820"/>
      <c r="W95" s="820"/>
      <c r="X95" s="820"/>
      <c r="Y95" s="820"/>
      <c r="Z95" s="820"/>
      <c r="AA95" s="820"/>
    </row>
    <row r="96" spans="1:27" ht="15.75" customHeight="1" thickTop="1">
      <c r="A96" s="735"/>
      <c r="B96" s="246"/>
      <c r="C96" s="738"/>
      <c r="D96" s="904"/>
      <c r="E96" s="690"/>
      <c r="F96" s="772"/>
      <c r="G96" s="735"/>
      <c r="H96" s="735"/>
      <c r="I96" s="820"/>
      <c r="J96" s="820"/>
      <c r="K96" s="820"/>
      <c r="L96" s="820"/>
      <c r="M96" s="820"/>
      <c r="N96" s="820"/>
      <c r="O96" s="820"/>
      <c r="P96" s="820"/>
      <c r="Q96" s="820"/>
      <c r="R96" s="820"/>
      <c r="S96" s="820"/>
      <c r="T96" s="820"/>
      <c r="U96" s="820"/>
      <c r="V96" s="820"/>
      <c r="W96" s="820"/>
      <c r="X96" s="820"/>
      <c r="Y96" s="820"/>
      <c r="Z96" s="820"/>
      <c r="AA96" s="820"/>
    </row>
    <row r="97" spans="1:27" ht="15.75" customHeight="1">
      <c r="A97" s="738" t="s">
        <v>607</v>
      </c>
      <c r="B97" s="239">
        <f>+B29-B38</f>
        <v>0</v>
      </c>
      <c r="C97" s="615" t="s">
        <v>599</v>
      </c>
      <c r="D97" s="738"/>
      <c r="E97" s="690"/>
      <c r="F97" s="772"/>
      <c r="G97" s="735"/>
      <c r="H97" s="735"/>
      <c r="I97" s="820"/>
      <c r="J97" s="820"/>
      <c r="K97" s="820"/>
      <c r="L97" s="820"/>
      <c r="M97" s="820"/>
      <c r="N97" s="820"/>
      <c r="O97" s="820"/>
      <c r="P97" s="820"/>
      <c r="Q97" s="820"/>
      <c r="R97" s="820"/>
      <c r="S97" s="820"/>
      <c r="T97" s="820"/>
      <c r="U97" s="820"/>
      <c r="V97" s="820"/>
      <c r="W97" s="820"/>
      <c r="X97" s="820"/>
      <c r="Y97" s="820"/>
      <c r="Z97" s="820"/>
      <c r="AA97" s="820"/>
    </row>
    <row r="98" spans="1:27" ht="15.75" customHeight="1">
      <c r="A98" s="738" t="s">
        <v>608</v>
      </c>
      <c r="B98" s="247">
        <f>+B30-B41</f>
        <v>0</v>
      </c>
      <c r="C98" s="615" t="s">
        <v>599</v>
      </c>
      <c r="D98" s="904"/>
      <c r="E98" s="690"/>
      <c r="F98" s="772"/>
      <c r="G98" s="735"/>
      <c r="H98" s="735"/>
      <c r="I98" s="820"/>
      <c r="J98" s="820"/>
      <c r="K98" s="820"/>
      <c r="L98" s="820"/>
      <c r="M98" s="820"/>
      <c r="N98" s="820"/>
      <c r="O98" s="820"/>
      <c r="P98" s="820"/>
      <c r="Q98" s="820"/>
      <c r="R98" s="820"/>
      <c r="S98" s="820"/>
      <c r="T98" s="820"/>
      <c r="U98" s="820"/>
      <c r="V98" s="820"/>
      <c r="W98" s="820"/>
      <c r="X98" s="820"/>
      <c r="Y98" s="820"/>
      <c r="Z98" s="820"/>
      <c r="AA98" s="820"/>
    </row>
    <row r="99" spans="1:27" ht="15.75" customHeight="1" thickBot="1">
      <c r="A99" s="735"/>
      <c r="B99" s="244">
        <f>+B97-B98</f>
        <v>0</v>
      </c>
      <c r="C99" s="696" t="s">
        <v>600</v>
      </c>
      <c r="D99" s="904"/>
      <c r="E99" s="690"/>
      <c r="F99" s="772"/>
      <c r="G99" s="735"/>
      <c r="H99" s="735"/>
      <c r="I99" s="820"/>
      <c r="J99" s="820"/>
      <c r="K99" s="820"/>
      <c r="L99" s="820"/>
      <c r="M99" s="820"/>
      <c r="N99" s="820"/>
      <c r="O99" s="820"/>
      <c r="P99" s="820"/>
      <c r="Q99" s="820"/>
      <c r="R99" s="820"/>
      <c r="S99" s="820"/>
      <c r="T99" s="820"/>
      <c r="U99" s="820"/>
      <c r="V99" s="820"/>
      <c r="W99" s="820"/>
      <c r="X99" s="820"/>
      <c r="Y99" s="820"/>
      <c r="Z99" s="820"/>
      <c r="AA99" s="820"/>
    </row>
    <row r="100" spans="1:27" ht="15.75" customHeight="1" thickTop="1">
      <c r="A100" s="296" t="s">
        <v>1</v>
      </c>
      <c r="B100" s="735"/>
      <c r="C100" s="738"/>
      <c r="D100" s="904"/>
      <c r="E100" s="680"/>
      <c r="F100" s="873"/>
      <c r="G100" s="735"/>
      <c r="H100" s="735"/>
      <c r="I100" s="820"/>
      <c r="J100" s="820"/>
      <c r="K100" s="820"/>
      <c r="L100" s="820"/>
      <c r="M100" s="820"/>
      <c r="N100" s="820"/>
      <c r="O100" s="820"/>
      <c r="P100" s="820"/>
      <c r="Q100" s="820"/>
      <c r="R100" s="820"/>
      <c r="S100" s="820"/>
      <c r="T100" s="820"/>
      <c r="U100" s="820"/>
      <c r="V100" s="820"/>
      <c r="W100" s="820"/>
      <c r="X100" s="820"/>
      <c r="Y100" s="820"/>
      <c r="Z100" s="820"/>
      <c r="AA100" s="820"/>
    </row>
    <row r="101" spans="1:27" ht="15.75" customHeight="1">
      <c r="A101" s="735" t="s">
        <v>609</v>
      </c>
      <c r="B101" s="239">
        <f>+B62</f>
        <v>0</v>
      </c>
      <c r="C101" s="615" t="s">
        <v>599</v>
      </c>
      <c r="D101" s="904"/>
      <c r="E101" s="680"/>
      <c r="F101" s="873"/>
      <c r="G101" s="735"/>
      <c r="H101" s="735"/>
      <c r="I101" s="820"/>
      <c r="J101" s="820"/>
      <c r="K101" s="820"/>
      <c r="L101" s="820"/>
      <c r="M101" s="820"/>
      <c r="N101" s="820"/>
      <c r="O101" s="820"/>
      <c r="P101" s="820"/>
      <c r="Q101" s="820"/>
      <c r="R101" s="820"/>
      <c r="S101" s="820"/>
      <c r="T101" s="820"/>
      <c r="U101" s="820"/>
      <c r="V101" s="820"/>
      <c r="W101" s="820"/>
      <c r="X101" s="820"/>
      <c r="Y101" s="820"/>
      <c r="Z101" s="820"/>
      <c r="AA101" s="820"/>
    </row>
    <row r="102" spans="1:27" ht="15.75" customHeight="1">
      <c r="A102" s="735" t="s">
        <v>610</v>
      </c>
      <c r="B102" s="247">
        <f>+'Payer Mix Calculations'!D104</f>
        <v>0</v>
      </c>
      <c r="C102" s="615" t="s">
        <v>611</v>
      </c>
      <c r="D102" s="904"/>
      <c r="E102" s="680"/>
      <c r="F102" s="873"/>
      <c r="G102" s="735"/>
      <c r="H102" s="735"/>
      <c r="I102" s="820"/>
      <c r="J102" s="820"/>
      <c r="K102" s="820"/>
      <c r="L102" s="820"/>
      <c r="M102" s="820"/>
      <c r="N102" s="820"/>
      <c r="O102" s="820"/>
      <c r="P102" s="820"/>
      <c r="Q102" s="820"/>
      <c r="R102" s="820"/>
      <c r="S102" s="820"/>
      <c r="T102" s="820"/>
      <c r="U102" s="820"/>
      <c r="V102" s="820"/>
      <c r="W102" s="820"/>
      <c r="X102" s="820"/>
      <c r="Y102" s="820"/>
      <c r="Z102" s="820"/>
      <c r="AA102" s="820"/>
    </row>
    <row r="103" spans="1:27" ht="15.75" customHeight="1" thickBot="1">
      <c r="A103" s="735"/>
      <c r="B103" s="244">
        <f>+B101-B102</f>
        <v>0</v>
      </c>
      <c r="C103" s="696" t="s">
        <v>600</v>
      </c>
      <c r="D103" s="874"/>
      <c r="E103" s="680"/>
      <c r="F103" s="873"/>
      <c r="G103" s="735"/>
      <c r="H103" s="735"/>
      <c r="I103" s="820"/>
      <c r="J103" s="820"/>
      <c r="K103" s="820"/>
      <c r="L103" s="820"/>
      <c r="M103" s="820"/>
      <c r="N103" s="820"/>
      <c r="O103" s="820"/>
      <c r="P103" s="820"/>
      <c r="Q103" s="820"/>
      <c r="R103" s="820"/>
      <c r="S103" s="820"/>
      <c r="T103" s="820"/>
      <c r="U103" s="820"/>
      <c r="V103" s="820"/>
      <c r="W103" s="820"/>
      <c r="X103" s="820"/>
      <c r="Y103" s="820"/>
      <c r="Z103" s="820"/>
      <c r="AA103" s="820"/>
    </row>
    <row r="104" spans="1:27" ht="15.75" customHeight="1" thickTop="1">
      <c r="A104" s="296" t="s">
        <v>612</v>
      </c>
      <c r="B104" s="239"/>
      <c r="C104" s="738"/>
      <c r="D104" s="874"/>
      <c r="E104" s="680"/>
      <c r="F104" s="873"/>
      <c r="G104" s="735"/>
      <c r="H104" s="735"/>
      <c r="I104" s="820"/>
      <c r="J104" s="820"/>
      <c r="K104" s="820"/>
      <c r="L104" s="820"/>
      <c r="M104" s="820"/>
      <c r="N104" s="820"/>
      <c r="O104" s="820"/>
      <c r="P104" s="820"/>
      <c r="Q104" s="820"/>
      <c r="R104" s="820"/>
      <c r="S104" s="820"/>
      <c r="T104" s="820"/>
      <c r="U104" s="820"/>
      <c r="V104" s="820"/>
      <c r="W104" s="820"/>
      <c r="X104" s="820"/>
      <c r="Y104" s="820"/>
      <c r="Z104" s="820"/>
      <c r="AA104" s="820"/>
    </row>
    <row r="105" spans="1:27" ht="15.75" customHeight="1">
      <c r="A105" s="735" t="s">
        <v>613</v>
      </c>
      <c r="B105" s="736">
        <f>+'Medicare Data Entry'!E76+'Medicare Data Entry'!B98+'Medicare Data Entry'!E94</f>
        <v>0</v>
      </c>
      <c r="C105" s="615" t="s">
        <v>614</v>
      </c>
      <c r="D105" s="874"/>
      <c r="E105" s="680"/>
      <c r="F105" s="873"/>
      <c r="G105" s="735"/>
      <c r="H105" s="735"/>
      <c r="I105" s="820"/>
      <c r="J105" s="820"/>
      <c r="K105" s="820"/>
      <c r="L105" s="820"/>
      <c r="M105" s="820"/>
      <c r="N105" s="820"/>
      <c r="O105" s="820"/>
      <c r="P105" s="820"/>
      <c r="Q105" s="820"/>
      <c r="R105" s="820"/>
      <c r="S105" s="820"/>
      <c r="T105" s="820"/>
      <c r="U105" s="820"/>
      <c r="V105" s="820"/>
      <c r="W105" s="820"/>
      <c r="X105" s="820"/>
      <c r="Y105" s="820"/>
      <c r="Z105" s="820"/>
      <c r="AA105" s="820"/>
    </row>
    <row r="106" spans="1:27" ht="15.75" customHeight="1">
      <c r="A106" s="735" t="s">
        <v>615</v>
      </c>
      <c r="B106" s="736">
        <f>+'State Government'!F9</f>
        <v>0</v>
      </c>
      <c r="C106" s="615" t="s">
        <v>602</v>
      </c>
      <c r="D106" s="874"/>
      <c r="E106" s="680"/>
      <c r="F106" s="873"/>
      <c r="G106" s="735"/>
      <c r="H106" s="735"/>
      <c r="I106" s="820"/>
      <c r="J106" s="820"/>
      <c r="K106" s="820"/>
      <c r="L106" s="820"/>
      <c r="M106" s="820"/>
      <c r="N106" s="820"/>
      <c r="O106" s="820"/>
      <c r="P106" s="820"/>
      <c r="Q106" s="820"/>
      <c r="R106" s="820"/>
      <c r="S106" s="820"/>
      <c r="T106" s="820"/>
      <c r="U106" s="820"/>
      <c r="V106" s="820"/>
      <c r="W106" s="820"/>
      <c r="X106" s="820"/>
      <c r="Y106" s="820"/>
      <c r="Z106" s="820"/>
      <c r="AA106" s="820"/>
    </row>
    <row r="107" spans="1:27" ht="15.75" customHeight="1">
      <c r="A107" s="735" t="s">
        <v>613</v>
      </c>
      <c r="B107" s="736">
        <f>+'Payer Mix Calculations'!D33-'Payer Mix Calculations'!D31</f>
        <v>0</v>
      </c>
      <c r="C107" s="615" t="s">
        <v>611</v>
      </c>
      <c r="D107" s="874"/>
      <c r="E107" s="680"/>
      <c r="F107" s="873"/>
      <c r="G107" s="735"/>
      <c r="H107" s="735"/>
      <c r="I107" s="820"/>
      <c r="J107" s="820"/>
      <c r="K107" s="820"/>
      <c r="L107" s="820"/>
      <c r="M107" s="820"/>
      <c r="N107" s="820"/>
      <c r="O107" s="820"/>
      <c r="P107" s="820"/>
      <c r="Q107" s="820"/>
      <c r="R107" s="820"/>
      <c r="S107" s="820"/>
      <c r="T107" s="820"/>
      <c r="U107" s="820"/>
      <c r="V107" s="820"/>
      <c r="W107" s="820"/>
      <c r="X107" s="820"/>
      <c r="Y107" s="820"/>
      <c r="Z107" s="820"/>
      <c r="AA107" s="820"/>
    </row>
    <row r="108" spans="1:27" ht="15.75" customHeight="1">
      <c r="A108" s="735" t="s">
        <v>616</v>
      </c>
      <c r="B108" s="737">
        <f>+'Health Plan'!F11+'Health Plan'!F12</f>
        <v>0</v>
      </c>
      <c r="C108" s="615" t="s">
        <v>603</v>
      </c>
      <c r="D108" s="874"/>
      <c r="E108" s="680"/>
      <c r="F108" s="873"/>
      <c r="G108" s="735"/>
      <c r="H108" s="735"/>
      <c r="I108" s="820"/>
      <c r="J108" s="820"/>
      <c r="K108" s="820"/>
      <c r="L108" s="820"/>
      <c r="M108" s="820"/>
      <c r="N108" s="820"/>
      <c r="O108" s="820"/>
      <c r="P108" s="820"/>
      <c r="Q108" s="820"/>
      <c r="R108" s="820"/>
      <c r="S108" s="820"/>
      <c r="T108" s="820"/>
      <c r="U108" s="820"/>
      <c r="V108" s="820"/>
      <c r="W108" s="820"/>
      <c r="X108" s="820"/>
      <c r="Y108" s="820"/>
      <c r="Z108" s="820"/>
      <c r="AA108" s="820"/>
    </row>
    <row r="109" spans="1:27" ht="15.75" customHeight="1" thickBot="1">
      <c r="A109" s="735"/>
      <c r="B109" s="244">
        <f>+B105-B106+B107-B108</f>
        <v>0</v>
      </c>
      <c r="C109" s="696" t="s">
        <v>600</v>
      </c>
      <c r="D109" s="874"/>
      <c r="E109" s="680"/>
      <c r="F109" s="873"/>
      <c r="G109" s="735"/>
      <c r="H109" s="735"/>
      <c r="I109" s="820"/>
      <c r="J109" s="820"/>
      <c r="K109" s="820"/>
      <c r="L109" s="820"/>
      <c r="M109" s="820"/>
      <c r="N109" s="820"/>
      <c r="O109" s="820"/>
      <c r="P109" s="820"/>
      <c r="Q109" s="820"/>
      <c r="R109" s="820"/>
      <c r="S109" s="820"/>
      <c r="T109" s="820"/>
      <c r="U109" s="820"/>
      <c r="V109" s="820"/>
      <c r="W109" s="820"/>
      <c r="X109" s="820"/>
      <c r="Y109" s="820"/>
      <c r="Z109" s="820"/>
      <c r="AA109" s="820"/>
    </row>
    <row r="110" spans="1:27" ht="15.75" customHeight="1" thickTop="1">
      <c r="A110" s="735"/>
      <c r="B110" s="239"/>
      <c r="C110" s="738"/>
      <c r="D110" s="874"/>
      <c r="E110" s="680"/>
      <c r="F110" s="873"/>
      <c r="G110" s="735"/>
      <c r="H110" s="735"/>
      <c r="I110" s="820"/>
      <c r="J110" s="820"/>
      <c r="K110" s="820"/>
      <c r="L110" s="820"/>
      <c r="M110" s="820"/>
      <c r="N110" s="820"/>
      <c r="O110" s="820"/>
      <c r="P110" s="820"/>
      <c r="Q110" s="820"/>
      <c r="R110" s="820"/>
      <c r="S110" s="820"/>
      <c r="T110" s="820"/>
      <c r="U110" s="820"/>
      <c r="V110" s="820"/>
      <c r="W110" s="820"/>
      <c r="X110" s="820"/>
      <c r="Y110" s="820"/>
      <c r="Z110" s="820"/>
      <c r="AA110" s="820"/>
    </row>
    <row r="111" spans="1:27" ht="15.75" customHeight="1">
      <c r="A111" s="296" t="s">
        <v>617</v>
      </c>
      <c r="B111" s="239"/>
      <c r="C111" s="738"/>
      <c r="D111" s="874"/>
      <c r="E111" s="680"/>
      <c r="F111" s="873"/>
      <c r="G111" s="735"/>
      <c r="H111" s="735"/>
      <c r="I111" s="820"/>
      <c r="J111" s="820"/>
      <c r="K111" s="820"/>
      <c r="L111" s="820"/>
      <c r="M111" s="820"/>
      <c r="N111" s="820"/>
      <c r="O111" s="820"/>
      <c r="P111" s="820"/>
      <c r="Q111" s="820"/>
      <c r="R111" s="820"/>
      <c r="S111" s="820"/>
      <c r="T111" s="820"/>
      <c r="U111" s="820"/>
      <c r="V111" s="820"/>
      <c r="W111" s="820"/>
      <c r="X111" s="820"/>
      <c r="Y111" s="820"/>
      <c r="Z111" s="820"/>
      <c r="AA111" s="820"/>
    </row>
    <row r="112" spans="1:27" ht="15.75" customHeight="1">
      <c r="A112" s="735" t="s">
        <v>618</v>
      </c>
      <c r="B112" s="736">
        <f>+'Medicare Data Entry'!B22</f>
        <v>0</v>
      </c>
      <c r="C112" s="615" t="s">
        <v>614</v>
      </c>
      <c r="D112" s="874"/>
      <c r="E112" s="680"/>
      <c r="F112" s="873"/>
      <c r="G112" s="735"/>
      <c r="H112" s="735"/>
      <c r="I112" s="820"/>
      <c r="J112" s="820"/>
      <c r="K112" s="820"/>
      <c r="L112" s="820"/>
      <c r="M112" s="820"/>
      <c r="N112" s="820"/>
      <c r="O112" s="820"/>
      <c r="P112" s="820"/>
      <c r="Q112" s="820"/>
      <c r="R112" s="820"/>
      <c r="S112" s="820"/>
      <c r="T112" s="820"/>
      <c r="U112" s="820"/>
      <c r="V112" s="820"/>
      <c r="W112" s="820"/>
      <c r="X112" s="820"/>
      <c r="Y112" s="820"/>
      <c r="Z112" s="820"/>
      <c r="AA112" s="820"/>
    </row>
    <row r="113" spans="1:8" ht="15.75" customHeight="1">
      <c r="A113" s="735" t="s">
        <v>619</v>
      </c>
      <c r="B113" s="737">
        <f>+B41+B44</f>
        <v>0</v>
      </c>
      <c r="C113" s="615" t="s">
        <v>599</v>
      </c>
      <c r="D113" s="874"/>
      <c r="E113" s="680"/>
      <c r="F113" s="873"/>
      <c r="G113" s="735"/>
      <c r="H113" s="735"/>
    </row>
    <row r="114" spans="1:8" ht="15.75" customHeight="1" thickBot="1">
      <c r="A114" s="735"/>
      <c r="B114" s="244">
        <f>+B112-B113</f>
        <v>0</v>
      </c>
      <c r="C114" s="696" t="s">
        <v>600</v>
      </c>
      <c r="D114" s="874"/>
      <c r="E114" s="680"/>
      <c r="F114" s="873"/>
      <c r="G114" s="735"/>
      <c r="H114" s="735"/>
    </row>
    <row r="115" spans="1:8" ht="15.75" customHeight="1" thickTop="1">
      <c r="A115" s="735" t="s">
        <v>1</v>
      </c>
      <c r="B115" s="735"/>
      <c r="C115" s="738"/>
      <c r="D115" s="874"/>
      <c r="E115" s="680"/>
      <c r="F115" s="873"/>
      <c r="G115" s="735"/>
      <c r="H115" s="735"/>
    </row>
    <row r="116" spans="1:8" ht="15.75" customHeight="1">
      <c r="A116" s="735" t="s">
        <v>435</v>
      </c>
      <c r="B116" s="873">
        <f>+'State Government'!E9</f>
        <v>0</v>
      </c>
      <c r="C116" s="616" t="s">
        <v>602</v>
      </c>
      <c r="D116" s="895"/>
      <c r="E116" s="680"/>
      <c r="F116" s="873"/>
      <c r="G116" s="735"/>
      <c r="H116" s="735"/>
    </row>
    <row r="117" spans="1:8" ht="15.75" customHeight="1">
      <c r="A117" s="735" t="s">
        <v>353</v>
      </c>
      <c r="B117" s="873">
        <f>+'State Government'!E10</f>
        <v>0</v>
      </c>
      <c r="C117" s="616" t="s">
        <v>602</v>
      </c>
      <c r="D117" s="895"/>
      <c r="E117" s="680"/>
      <c r="F117" s="873"/>
      <c r="G117" s="735"/>
      <c r="H117" s="735"/>
    </row>
    <row r="118" spans="1:8" ht="15.75" customHeight="1">
      <c r="A118" s="735" t="s">
        <v>461</v>
      </c>
      <c r="B118" s="873">
        <f>+'State Government'!E24</f>
        <v>0</v>
      </c>
      <c r="C118" s="616" t="s">
        <v>602</v>
      </c>
      <c r="D118" s="895"/>
      <c r="E118" s="680"/>
      <c r="F118" s="873"/>
      <c r="G118" s="735"/>
      <c r="H118" s="735"/>
    </row>
    <row r="119" spans="1:8" ht="15.75" customHeight="1">
      <c r="A119" s="908" t="s">
        <v>620</v>
      </c>
      <c r="B119" s="873">
        <f>+'State Government'!E11</f>
        <v>0</v>
      </c>
      <c r="C119" s="615" t="s">
        <v>602</v>
      </c>
      <c r="D119" s="895"/>
      <c r="E119" s="680"/>
      <c r="F119" s="873"/>
      <c r="G119" s="735"/>
      <c r="H119" s="735"/>
    </row>
    <row r="120" spans="1:8" ht="15.75" customHeight="1">
      <c r="A120" s="735" t="s">
        <v>621</v>
      </c>
      <c r="B120" s="873">
        <f>+'State Government'!E18</f>
        <v>0</v>
      </c>
      <c r="C120" s="615" t="s">
        <v>602</v>
      </c>
      <c r="D120" s="895"/>
      <c r="E120" s="697"/>
      <c r="F120" s="909"/>
      <c r="G120" s="735"/>
      <c r="H120" s="735"/>
    </row>
    <row r="121" spans="1:8" ht="15.75" customHeight="1">
      <c r="A121" s="735" t="s">
        <v>62</v>
      </c>
      <c r="B121" s="873">
        <f>+'State Government'!E25</f>
        <v>0</v>
      </c>
      <c r="C121" s="615" t="s">
        <v>602</v>
      </c>
      <c r="D121" s="895"/>
      <c r="E121" s="680"/>
      <c r="F121" s="873"/>
      <c r="G121" s="735"/>
      <c r="H121" s="735"/>
    </row>
    <row r="122" spans="1:8" ht="15.75" customHeight="1">
      <c r="A122" s="735" t="s">
        <v>622</v>
      </c>
      <c r="B122" s="873">
        <f>-'Payer Mix Calculations'!D94</f>
        <v>0</v>
      </c>
      <c r="C122" s="615" t="s">
        <v>611</v>
      </c>
      <c r="D122" s="895"/>
      <c r="E122" s="680"/>
      <c r="F122" s="873"/>
      <c r="G122" s="735"/>
      <c r="H122" s="735"/>
    </row>
    <row r="123" spans="1:8" ht="15.75" customHeight="1">
      <c r="A123" s="735" t="s">
        <v>623</v>
      </c>
      <c r="B123" s="910">
        <f>+B45+B46</f>
        <v>0</v>
      </c>
      <c r="C123" s="615" t="s">
        <v>599</v>
      </c>
      <c r="D123" s="895"/>
      <c r="E123" s="680"/>
      <c r="F123" s="873"/>
      <c r="G123" s="735"/>
      <c r="H123" s="735"/>
    </row>
    <row r="124" spans="1:8" ht="15.75" customHeight="1">
      <c r="A124" s="735" t="s">
        <v>624</v>
      </c>
      <c r="B124" s="736">
        <f>SUM(B116:B123)</f>
        <v>0</v>
      </c>
      <c r="C124" s="615"/>
      <c r="D124" s="895"/>
      <c r="E124" s="680"/>
      <c r="F124" s="873"/>
      <c r="G124" s="735"/>
      <c r="H124" s="735"/>
    </row>
    <row r="125" spans="1:8" ht="15.75" customHeight="1" thickBot="1">
      <c r="A125" s="735"/>
      <c r="B125" s="167">
        <f>+B124+B112</f>
        <v>0</v>
      </c>
      <c r="C125" s="696" t="s">
        <v>600</v>
      </c>
      <c r="D125" s="895"/>
      <c r="E125" s="680"/>
      <c r="F125" s="873"/>
      <c r="G125" s="735"/>
      <c r="H125" s="735"/>
    </row>
    <row r="126" spans="1:8" ht="15.75" customHeight="1" thickTop="1">
      <c r="A126" s="735"/>
      <c r="B126" s="735"/>
      <c r="C126" s="615"/>
      <c r="D126" s="874"/>
      <c r="E126" s="680"/>
      <c r="F126" s="873"/>
      <c r="G126" s="735"/>
      <c r="H126" s="735"/>
    </row>
    <row r="127" spans="1:8" ht="15.75" customHeight="1">
      <c r="A127" s="296" t="s">
        <v>625</v>
      </c>
      <c r="B127" s="735"/>
      <c r="C127" s="615"/>
      <c r="D127" s="874"/>
      <c r="E127" s="680"/>
      <c r="F127" s="873"/>
      <c r="G127" s="735"/>
      <c r="H127" s="735"/>
    </row>
    <row r="128" spans="1:8" ht="15.75" customHeight="1">
      <c r="A128" s="735" t="s">
        <v>626</v>
      </c>
      <c r="B128" s="736">
        <f>+B113</f>
        <v>0</v>
      </c>
      <c r="C128" s="615" t="s">
        <v>599</v>
      </c>
      <c r="D128" s="874"/>
      <c r="E128" s="680"/>
      <c r="F128" s="873"/>
      <c r="G128" s="735"/>
      <c r="H128" s="735"/>
    </row>
    <row r="129" spans="1:8" ht="15.75" customHeight="1">
      <c r="A129" s="735" t="s">
        <v>627</v>
      </c>
      <c r="B129" s="736">
        <f>+B123</f>
        <v>0</v>
      </c>
      <c r="C129" s="615" t="s">
        <v>599</v>
      </c>
      <c r="D129" s="874"/>
      <c r="E129" s="680"/>
      <c r="F129" s="873"/>
      <c r="G129" s="735"/>
      <c r="H129" s="735"/>
    </row>
    <row r="130" spans="1:8" ht="15.75" customHeight="1">
      <c r="A130" s="735" t="s">
        <v>628</v>
      </c>
      <c r="B130" s="736">
        <f>-B52</f>
        <v>0</v>
      </c>
      <c r="C130" s="615" t="s">
        <v>599</v>
      </c>
      <c r="D130" s="874"/>
      <c r="E130" s="680"/>
      <c r="F130" s="873"/>
      <c r="G130" s="735"/>
      <c r="H130" s="735"/>
    </row>
    <row r="131" spans="1:8" ht="15.75" customHeight="1" thickBot="1">
      <c r="A131" s="735" t="s">
        <v>629</v>
      </c>
      <c r="B131" s="911">
        <f>SUM(B128:B130)</f>
        <v>0</v>
      </c>
      <c r="C131" s="696" t="s">
        <v>600</v>
      </c>
      <c r="D131" s="874"/>
      <c r="E131" s="680"/>
      <c r="F131" s="873"/>
      <c r="G131" s="735"/>
      <c r="H131" s="735"/>
    </row>
    <row r="132" spans="1:8" ht="15.75" customHeight="1" thickTop="1">
      <c r="A132" s="735"/>
      <c r="B132" s="735"/>
      <c r="C132" s="615"/>
      <c r="D132" s="874"/>
      <c r="E132" s="680"/>
      <c r="F132" s="873"/>
      <c r="G132" s="735"/>
      <c r="H132" s="735"/>
    </row>
    <row r="133" spans="1:8" ht="15.75" customHeight="1">
      <c r="A133" s="735" t="s">
        <v>436</v>
      </c>
      <c r="B133" s="736">
        <f>+'State Government'!D9</f>
        <v>0</v>
      </c>
      <c r="C133" s="615" t="s">
        <v>602</v>
      </c>
      <c r="D133" s="874"/>
      <c r="E133" s="680"/>
      <c r="F133" s="873"/>
      <c r="G133" s="735"/>
      <c r="H133" s="735"/>
    </row>
    <row r="134" spans="1:8" ht="15.75" customHeight="1">
      <c r="A134" s="735" t="s">
        <v>443</v>
      </c>
      <c r="B134" s="736">
        <f>+'State Government'!D10</f>
        <v>0</v>
      </c>
      <c r="C134" s="615" t="s">
        <v>602</v>
      </c>
      <c r="D134" s="874"/>
      <c r="E134" s="680"/>
      <c r="F134" s="873"/>
      <c r="G134" s="735"/>
      <c r="H134" s="735"/>
    </row>
    <row r="135" spans="1:8" ht="30">
      <c r="A135" s="912" t="s">
        <v>630</v>
      </c>
      <c r="B135" s="736">
        <f>+'State Government'!D11</f>
        <v>0</v>
      </c>
      <c r="C135" s="615" t="s">
        <v>602</v>
      </c>
      <c r="D135" s="874"/>
      <c r="E135" s="680"/>
      <c r="F135" s="873"/>
      <c r="G135" s="735"/>
      <c r="H135" s="735"/>
    </row>
    <row r="136" spans="1:8" ht="15.75" customHeight="1">
      <c r="A136" s="735" t="s">
        <v>631</v>
      </c>
      <c r="B136" s="736">
        <f>+'State Government'!D18</f>
        <v>0</v>
      </c>
      <c r="C136" s="615" t="s">
        <v>602</v>
      </c>
      <c r="D136" s="874"/>
      <c r="E136" s="680"/>
      <c r="F136" s="873"/>
      <c r="G136" s="735"/>
      <c r="H136" s="735"/>
    </row>
    <row r="137" spans="1:8" ht="15.75" customHeight="1">
      <c r="A137" s="735" t="s">
        <v>462</v>
      </c>
      <c r="B137" s="736">
        <f>+'State Government'!D24</f>
        <v>0</v>
      </c>
      <c r="C137" s="615" t="s">
        <v>602</v>
      </c>
      <c r="D137" s="874"/>
      <c r="E137" s="680"/>
      <c r="F137" s="873"/>
      <c r="G137" s="735"/>
      <c r="H137" s="735"/>
    </row>
    <row r="138" spans="1:8" ht="15.75" customHeight="1">
      <c r="A138" s="735" t="s">
        <v>632</v>
      </c>
      <c r="B138" s="873">
        <f>+'State Government'!B85</f>
        <v>0</v>
      </c>
      <c r="C138" s="615" t="s">
        <v>602</v>
      </c>
      <c r="D138" s="874"/>
      <c r="E138" s="680"/>
      <c r="F138" s="873"/>
      <c r="G138" s="735"/>
      <c r="H138" s="735"/>
    </row>
    <row r="139" spans="1:8" ht="15.75" customHeight="1">
      <c r="A139" s="735"/>
      <c r="B139" s="913">
        <f>SUM(B133:B138)</f>
        <v>0</v>
      </c>
      <c r="C139" s="615"/>
      <c r="D139" s="874"/>
      <c r="E139" s="680"/>
      <c r="F139" s="873"/>
      <c r="G139" s="735"/>
      <c r="H139" s="735"/>
    </row>
    <row r="140" spans="1:8" ht="15.75" customHeight="1" thickBot="1">
      <c r="A140" s="735"/>
      <c r="B140" s="167">
        <f>+B131-B139</f>
        <v>0</v>
      </c>
      <c r="C140" s="696" t="s">
        <v>600</v>
      </c>
      <c r="D140" s="874"/>
      <c r="E140" s="697"/>
      <c r="F140" s="873"/>
      <c r="G140" s="735"/>
      <c r="H140" s="735"/>
    </row>
    <row r="141" spans="1:8" ht="15.75" customHeight="1" thickTop="1">
      <c r="A141" s="297" t="s">
        <v>633</v>
      </c>
      <c r="B141" s="289"/>
      <c r="C141" s="294"/>
      <c r="D141" s="874"/>
      <c r="E141" s="697"/>
      <c r="F141" s="873"/>
      <c r="G141" s="735"/>
      <c r="H141" s="735"/>
    </row>
    <row r="142" spans="1:8" ht="15.75" customHeight="1">
      <c r="A142" s="289" t="s">
        <v>634</v>
      </c>
      <c r="B142" s="298">
        <f>+'Medicare Data Entry'!B28</f>
        <v>0</v>
      </c>
      <c r="C142" s="617" t="s">
        <v>614</v>
      </c>
      <c r="D142" s="411" t="s">
        <v>1</v>
      </c>
      <c r="E142" s="697"/>
      <c r="F142" s="873"/>
      <c r="G142" s="735"/>
      <c r="H142" s="735"/>
    </row>
    <row r="143" spans="1:8" ht="15.75" customHeight="1">
      <c r="A143" s="289" t="s">
        <v>635</v>
      </c>
      <c r="B143" s="298">
        <f>+B68*B66</f>
        <v>0</v>
      </c>
      <c r="C143" s="617" t="s">
        <v>599</v>
      </c>
      <c r="D143" s="874"/>
      <c r="E143" s="697"/>
      <c r="F143" s="873"/>
      <c r="G143" s="735"/>
      <c r="H143" s="735"/>
    </row>
    <row r="144" spans="1:8" ht="15.75" customHeight="1" thickBot="1">
      <c r="A144" s="299" t="s">
        <v>1</v>
      </c>
      <c r="B144" s="300">
        <f>+B142-B143</f>
        <v>0</v>
      </c>
      <c r="C144" s="696" t="s">
        <v>600</v>
      </c>
      <c r="D144" s="874"/>
      <c r="E144" s="697"/>
      <c r="F144" s="873"/>
      <c r="G144" s="735"/>
      <c r="H144" s="735"/>
    </row>
    <row r="145" spans="1:8" ht="15.75" customHeight="1" thickTop="1">
      <c r="A145" s="289"/>
      <c r="B145" s="289"/>
      <c r="C145" s="294"/>
      <c r="D145" s="874"/>
      <c r="E145" s="697"/>
      <c r="F145" s="873"/>
      <c r="G145" s="735"/>
      <c r="H145" s="735"/>
    </row>
    <row r="146" spans="1:8" ht="15.75" customHeight="1">
      <c r="A146" s="297" t="s">
        <v>593</v>
      </c>
      <c r="B146" s="289"/>
      <c r="C146" s="294"/>
      <c r="D146" s="874"/>
      <c r="E146" s="697"/>
      <c r="F146" s="873"/>
      <c r="G146" s="735"/>
      <c r="H146" s="735"/>
    </row>
    <row r="147" spans="1:8" ht="15.75" customHeight="1">
      <c r="A147" s="289" t="s">
        <v>634</v>
      </c>
      <c r="B147" s="298">
        <f>+B142</f>
        <v>0</v>
      </c>
      <c r="C147" s="617" t="s">
        <v>599</v>
      </c>
      <c r="D147" s="874"/>
      <c r="E147" s="697"/>
      <c r="F147" s="873"/>
      <c r="G147" s="735"/>
      <c r="H147" s="735"/>
    </row>
    <row r="148" spans="1:8" ht="15.75" customHeight="1">
      <c r="A148" s="289" t="s">
        <v>635</v>
      </c>
      <c r="B148" s="298">
        <f>+B76*B74</f>
        <v>0</v>
      </c>
      <c r="C148" s="617" t="s">
        <v>599</v>
      </c>
      <c r="D148" s="874"/>
      <c r="E148" s="697"/>
      <c r="F148" s="873"/>
      <c r="G148" s="735"/>
      <c r="H148" s="735"/>
    </row>
    <row r="149" spans="1:8" ht="15.75" customHeight="1" thickBot="1">
      <c r="A149" s="299" t="s">
        <v>1</v>
      </c>
      <c r="B149" s="300">
        <f>+B147-B148</f>
        <v>0</v>
      </c>
      <c r="C149" s="696" t="s">
        <v>600</v>
      </c>
      <c r="D149" s="874"/>
      <c r="E149" s="697"/>
      <c r="F149" s="873"/>
      <c r="G149" s="735"/>
      <c r="H149" s="735"/>
    </row>
    <row r="150" spans="1:8" ht="15.75" customHeight="1" thickTop="1">
      <c r="A150" s="296" t="s">
        <v>10</v>
      </c>
      <c r="B150" s="914"/>
      <c r="C150" s="615"/>
      <c r="D150" s="874"/>
      <c r="E150" s="697"/>
      <c r="F150" s="873"/>
      <c r="G150" s="735"/>
      <c r="H150" s="735"/>
    </row>
    <row r="151" spans="1:8" ht="15.75" customHeight="1">
      <c r="A151" s="735" t="s">
        <v>602</v>
      </c>
      <c r="B151" s="914">
        <f>ROUND('State Government'!H12+'State Government'!H18+'State Government'!H26,0)</f>
        <v>0</v>
      </c>
      <c r="C151" s="615" t="s">
        <v>602</v>
      </c>
      <c r="D151" s="874"/>
      <c r="E151" s="697"/>
      <c r="F151" s="873"/>
      <c r="G151" s="735"/>
      <c r="H151" s="735"/>
    </row>
    <row r="152" spans="1:8" ht="15.75" customHeight="1">
      <c r="A152" s="735" t="s">
        <v>636</v>
      </c>
      <c r="B152" s="914">
        <v>1</v>
      </c>
      <c r="C152" s="615" t="s">
        <v>637</v>
      </c>
      <c r="D152" s="874"/>
      <c r="E152" s="697"/>
      <c r="F152" s="873"/>
      <c r="G152" s="735"/>
      <c r="H152" s="735"/>
    </row>
    <row r="153" spans="1:8" ht="15.75" customHeight="1" thickBot="1">
      <c r="A153" s="735"/>
      <c r="B153" s="915">
        <f>+B152-B151</f>
        <v>1</v>
      </c>
      <c r="C153" s="696" t="s">
        <v>606</v>
      </c>
      <c r="D153" s="874"/>
      <c r="E153" s="697"/>
      <c r="F153" s="873"/>
      <c r="G153" s="735"/>
      <c r="H153" s="735"/>
    </row>
    <row r="154" spans="1:8" ht="15.75" customHeight="1" thickTop="1">
      <c r="A154" s="735"/>
      <c r="B154" s="916"/>
      <c r="C154" s="251"/>
      <c r="D154" s="917"/>
      <c r="E154" s="248"/>
      <c r="F154" s="918"/>
      <c r="G154" s="820"/>
      <c r="H154" s="820"/>
    </row>
    <row r="155" spans="1:8" ht="15.75" customHeight="1">
      <c r="A155" s="735"/>
      <c r="B155" s="916"/>
      <c r="C155" s="820"/>
      <c r="D155" s="917"/>
      <c r="E155" s="248"/>
      <c r="F155" s="918"/>
      <c r="G155" s="820"/>
      <c r="H155" s="820"/>
    </row>
    <row r="156" spans="1:8" ht="15.75" customHeight="1">
      <c r="A156" s="735"/>
      <c r="B156" s="919"/>
      <c r="C156" s="820"/>
      <c r="D156" s="917"/>
      <c r="F156" s="918"/>
      <c r="G156" s="820"/>
      <c r="H156" s="820"/>
    </row>
    <row r="157" spans="1:8" ht="15.75" customHeight="1">
      <c r="A157" s="735"/>
      <c r="B157" s="820"/>
      <c r="C157" s="820"/>
      <c r="D157" s="917"/>
      <c r="F157" s="918"/>
      <c r="G157" s="820"/>
      <c r="H157" s="820"/>
    </row>
    <row r="158" spans="1:8" ht="15.75" customHeight="1">
      <c r="A158" s="735"/>
      <c r="B158" s="820"/>
      <c r="C158" s="820"/>
      <c r="D158" s="917"/>
      <c r="F158" s="918"/>
      <c r="G158" s="820"/>
      <c r="H158" s="820"/>
    </row>
    <row r="159" spans="1:8" ht="15.75" customHeight="1">
      <c r="A159" s="735"/>
      <c r="B159" s="820"/>
      <c r="C159" s="820"/>
      <c r="D159" s="917"/>
      <c r="F159" s="918"/>
      <c r="G159" s="820"/>
      <c r="H159" s="820"/>
    </row>
    <row r="160" spans="1:8" ht="15.75" customHeight="1">
      <c r="A160" s="735"/>
      <c r="B160" s="820"/>
      <c r="C160" s="820"/>
      <c r="D160" s="917"/>
      <c r="F160" s="918"/>
      <c r="G160" s="820"/>
      <c r="H160" s="820"/>
    </row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</sheetData>
  <sheetProtection algorithmName="SHA-512" hashValue="dcG5p5/C6hVWe5OJwulaMhE1vDUWrI5O7/5d0sRkFyLBrTuBDKV+b19PghgbCN7xzIrEBn+/wgES0QOFB576GQ==" saltValue="2Jx7/DjsyGToVuBlOw8a8w==" spinCount="100000" sheet="1" objects="1" scenarios="1"/>
  <mergeCells count="4">
    <mergeCell ref="D37:H37"/>
    <mergeCell ref="D38:F38"/>
    <mergeCell ref="D76:E76"/>
    <mergeCell ref="D68:E68"/>
  </mergeCells>
  <phoneticPr fontId="17" type="noConversion"/>
  <pageMargins left="0.25" right="0.25" top="0.75" bottom="0.75" header="0" footer="0"/>
  <pageSetup scale="5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0DCD1-CD45-4E35-ACE7-FE8F1EBE37B1}">
  <sheetPr>
    <pageSetUpPr fitToPage="1"/>
  </sheetPr>
  <dimension ref="A1:N78"/>
  <sheetViews>
    <sheetView workbookViewId="0">
      <selection activeCell="D31" sqref="D31"/>
    </sheetView>
  </sheetViews>
  <sheetFormatPr defaultColWidth="9" defaultRowHeight="15"/>
  <cols>
    <col min="1" max="1" width="51.625" style="332" customWidth="1"/>
    <col min="2" max="2" width="14.125" style="332" customWidth="1"/>
    <col min="3" max="3" width="33.75" style="332" bestFit="1" customWidth="1"/>
    <col min="4" max="4" width="18.625" style="332" customWidth="1"/>
    <col min="5" max="5" width="33.75" style="332" bestFit="1" customWidth="1"/>
    <col min="6" max="6" width="17.625" style="331" customWidth="1"/>
    <col min="7" max="7" width="18.125" style="331" customWidth="1"/>
    <col min="8" max="8" width="14.25" style="332" customWidth="1"/>
    <col min="9" max="9" width="12.25" style="332" customWidth="1"/>
    <col min="10" max="10" width="14.25" style="332" bestFit="1" customWidth="1"/>
    <col min="11" max="11" width="9.25" style="332" bestFit="1" customWidth="1"/>
    <col min="12" max="12" width="17.5" style="332" customWidth="1"/>
    <col min="13" max="13" width="15.875" style="332" customWidth="1"/>
    <col min="14" max="14" width="14.625" style="332" customWidth="1"/>
    <col min="15" max="16384" width="9" style="332"/>
  </cols>
  <sheetData>
    <row r="1" spans="1:8" ht="18.75">
      <c r="A1" s="3">
        <f>+'Medicare Data Entry'!B5</f>
        <v>0</v>
      </c>
      <c r="B1" s="439" t="s">
        <v>109</v>
      </c>
      <c r="C1" s="730" t="s">
        <v>340</v>
      </c>
      <c r="D1" s="867"/>
      <c r="E1" s="432" t="s">
        <v>1</v>
      </c>
      <c r="G1" s="452"/>
    </row>
    <row r="2" spans="1:8" ht="18.75">
      <c r="A2" s="21">
        <f>+'Medicare Data Entry'!B6</f>
        <v>0</v>
      </c>
      <c r="B2" s="2"/>
      <c r="C2" s="2"/>
      <c r="D2" s="2"/>
      <c r="G2" s="452"/>
    </row>
    <row r="3" spans="1:8">
      <c r="F3" s="661"/>
      <c r="G3" s="452"/>
    </row>
    <row r="4" spans="1:8" ht="18.75">
      <c r="A4" s="593" t="s">
        <v>638</v>
      </c>
      <c r="B4" s="450" t="s">
        <v>639</v>
      </c>
      <c r="C4" s="335" t="s">
        <v>640</v>
      </c>
      <c r="D4" s="335" t="s">
        <v>641</v>
      </c>
      <c r="E4" s="335" t="s">
        <v>640</v>
      </c>
      <c r="F4" s="674" t="s">
        <v>642</v>
      </c>
      <c r="G4" s="506"/>
    </row>
    <row r="5" spans="1:8">
      <c r="A5" s="333" t="s">
        <v>643</v>
      </c>
      <c r="B5" s="920">
        <v>0</v>
      </c>
      <c r="C5" s="333" t="s">
        <v>644</v>
      </c>
      <c r="D5" s="921">
        <v>0</v>
      </c>
      <c r="E5" s="333" t="s">
        <v>645</v>
      </c>
      <c r="F5" s="675">
        <f>IF(D5=0,0,+B5/D5)</f>
        <v>0</v>
      </c>
      <c r="G5" s="409"/>
      <c r="H5" s="432"/>
    </row>
    <row r="6" spans="1:8">
      <c r="B6" s="922"/>
      <c r="D6" s="923"/>
      <c r="F6" s="676"/>
      <c r="G6" s="409"/>
    </row>
    <row r="7" spans="1:8" s="334" customFormat="1">
      <c r="A7" s="330" t="s">
        <v>646</v>
      </c>
      <c r="B7" s="711" t="s">
        <v>639</v>
      </c>
      <c r="C7" s="335" t="s">
        <v>640</v>
      </c>
      <c r="D7" s="335" t="s">
        <v>641</v>
      </c>
      <c r="E7" s="335" t="s">
        <v>640</v>
      </c>
      <c r="F7" s="674" t="s">
        <v>642</v>
      </c>
      <c r="G7" s="452"/>
    </row>
    <row r="8" spans="1:8" s="334" customFormat="1">
      <c r="A8" s="333" t="s">
        <v>647</v>
      </c>
      <c r="B8" s="920">
        <v>0</v>
      </c>
      <c r="C8" s="333" t="s">
        <v>648</v>
      </c>
      <c r="D8" s="921">
        <v>0</v>
      </c>
      <c r="E8" s="333" t="s">
        <v>649</v>
      </c>
      <c r="F8" s="675">
        <f t="shared" ref="F8:F9" si="0">IF(D8=0,0,+B8/D8)</f>
        <v>0</v>
      </c>
      <c r="G8" s="409"/>
      <c r="H8" s="432"/>
    </row>
    <row r="9" spans="1:8" s="334" customFormat="1">
      <c r="A9" s="333" t="s">
        <v>650</v>
      </c>
      <c r="B9" s="920">
        <v>0</v>
      </c>
      <c r="C9" s="333" t="s">
        <v>651</v>
      </c>
      <c r="D9" s="921">
        <v>0</v>
      </c>
      <c r="E9" s="333" t="s">
        <v>652</v>
      </c>
      <c r="F9" s="675">
        <f t="shared" si="0"/>
        <v>0</v>
      </c>
      <c r="G9" s="409"/>
    </row>
    <row r="10" spans="1:8">
      <c r="A10" s="333" t="s">
        <v>653</v>
      </c>
      <c r="B10" s="920">
        <v>0</v>
      </c>
      <c r="C10" s="333" t="s">
        <v>654</v>
      </c>
      <c r="D10" s="921">
        <v>0</v>
      </c>
      <c r="E10" s="333" t="s">
        <v>655</v>
      </c>
      <c r="F10" s="675">
        <f t="shared" ref="F10:F25" si="1">IF(D10=0,0,+B10/D10)</f>
        <v>0</v>
      </c>
      <c r="G10" s="409"/>
    </row>
    <row r="11" spans="1:8" s="334" customFormat="1">
      <c r="A11" s="333" t="s">
        <v>656</v>
      </c>
      <c r="B11" s="920">
        <v>0</v>
      </c>
      <c r="C11" s="333" t="s">
        <v>657</v>
      </c>
      <c r="D11" s="921">
        <v>0</v>
      </c>
      <c r="E11" s="333" t="s">
        <v>658</v>
      </c>
      <c r="F11" s="675">
        <f t="shared" si="1"/>
        <v>0</v>
      </c>
      <c r="G11" s="409"/>
      <c r="H11" s="332"/>
    </row>
    <row r="12" spans="1:8" s="334" customFormat="1">
      <c r="A12" s="333" t="s">
        <v>659</v>
      </c>
      <c r="B12" s="920">
        <v>0</v>
      </c>
      <c r="C12" s="333" t="s">
        <v>660</v>
      </c>
      <c r="D12" s="921">
        <v>0</v>
      </c>
      <c r="E12" s="333" t="s">
        <v>661</v>
      </c>
      <c r="F12" s="675">
        <f t="shared" si="1"/>
        <v>0</v>
      </c>
      <c r="G12" s="409"/>
      <c r="H12" s="332"/>
    </row>
    <row r="13" spans="1:8" s="334" customFormat="1">
      <c r="A13" s="333" t="s">
        <v>662</v>
      </c>
      <c r="B13" s="920">
        <v>0</v>
      </c>
      <c r="C13" s="333" t="s">
        <v>663</v>
      </c>
      <c r="D13" s="921">
        <v>0</v>
      </c>
      <c r="E13" s="333" t="s">
        <v>664</v>
      </c>
      <c r="F13" s="675">
        <f t="shared" si="1"/>
        <v>0</v>
      </c>
      <c r="G13" s="409"/>
      <c r="H13" s="332"/>
    </row>
    <row r="14" spans="1:8" s="334" customFormat="1">
      <c r="A14" s="333" t="s">
        <v>665</v>
      </c>
      <c r="B14" s="920">
        <v>0</v>
      </c>
      <c r="C14" s="333" t="s">
        <v>666</v>
      </c>
      <c r="D14" s="921">
        <v>0</v>
      </c>
      <c r="E14" s="333" t="s">
        <v>667</v>
      </c>
      <c r="F14" s="675">
        <f t="shared" si="1"/>
        <v>0</v>
      </c>
      <c r="G14" s="409"/>
      <c r="H14" s="332"/>
    </row>
    <row r="15" spans="1:8">
      <c r="A15" s="333" t="s">
        <v>668</v>
      </c>
      <c r="B15" s="920">
        <v>0</v>
      </c>
      <c r="C15" s="333" t="s">
        <v>669</v>
      </c>
      <c r="D15" s="921">
        <v>0</v>
      </c>
      <c r="E15" s="333" t="s">
        <v>670</v>
      </c>
      <c r="F15" s="675">
        <f t="shared" si="1"/>
        <v>0</v>
      </c>
      <c r="G15" s="409"/>
    </row>
    <row r="16" spans="1:8" s="334" customFormat="1">
      <c r="A16" s="333" t="s">
        <v>671</v>
      </c>
      <c r="B16" s="920">
        <v>0</v>
      </c>
      <c r="C16" s="333" t="s">
        <v>672</v>
      </c>
      <c r="D16" s="921">
        <v>0</v>
      </c>
      <c r="E16" s="333" t="s">
        <v>673</v>
      </c>
      <c r="F16" s="675">
        <f t="shared" si="1"/>
        <v>0</v>
      </c>
      <c r="G16" s="409"/>
      <c r="H16" s="332"/>
    </row>
    <row r="17" spans="1:10">
      <c r="A17" s="333" t="s">
        <v>674</v>
      </c>
      <c r="B17" s="920">
        <v>0</v>
      </c>
      <c r="C17" s="333" t="s">
        <v>675</v>
      </c>
      <c r="D17" s="921">
        <v>0</v>
      </c>
      <c r="E17" s="333" t="s">
        <v>676</v>
      </c>
      <c r="F17" s="675">
        <f t="shared" si="1"/>
        <v>0</v>
      </c>
      <c r="G17" s="409"/>
    </row>
    <row r="18" spans="1:10" s="334" customFormat="1">
      <c r="A18" s="333" t="s">
        <v>677</v>
      </c>
      <c r="B18" s="920">
        <v>0</v>
      </c>
      <c r="C18" s="333" t="s">
        <v>678</v>
      </c>
      <c r="D18" s="921">
        <v>0</v>
      </c>
      <c r="E18" s="333" t="s">
        <v>679</v>
      </c>
      <c r="F18" s="675">
        <f t="shared" si="1"/>
        <v>0</v>
      </c>
      <c r="G18" s="409"/>
      <c r="H18" s="332"/>
    </row>
    <row r="19" spans="1:10" s="334" customFormat="1">
      <c r="A19" s="333" t="s">
        <v>680</v>
      </c>
      <c r="B19" s="920">
        <v>0</v>
      </c>
      <c r="C19" s="333" t="s">
        <v>681</v>
      </c>
      <c r="D19" s="921">
        <v>0</v>
      </c>
      <c r="E19" s="333" t="s">
        <v>682</v>
      </c>
      <c r="F19" s="675">
        <f t="shared" si="1"/>
        <v>0</v>
      </c>
      <c r="G19" s="409"/>
      <c r="H19" s="332"/>
    </row>
    <row r="20" spans="1:10" s="334" customFormat="1">
      <c r="A20" s="333" t="s">
        <v>683</v>
      </c>
      <c r="B20" s="920">
        <v>0</v>
      </c>
      <c r="C20" s="333" t="s">
        <v>684</v>
      </c>
      <c r="D20" s="921">
        <v>0</v>
      </c>
      <c r="E20" s="333" t="s">
        <v>685</v>
      </c>
      <c r="F20" s="675">
        <f t="shared" si="1"/>
        <v>0</v>
      </c>
      <c r="G20" s="409"/>
      <c r="H20" s="332"/>
    </row>
    <row r="21" spans="1:10" s="334" customFormat="1">
      <c r="A21" s="333" t="s">
        <v>686</v>
      </c>
      <c r="B21" s="920">
        <v>0</v>
      </c>
      <c r="C21" s="333" t="s">
        <v>687</v>
      </c>
      <c r="D21" s="921">
        <v>0</v>
      </c>
      <c r="E21" s="333" t="s">
        <v>688</v>
      </c>
      <c r="F21" s="675">
        <f t="shared" si="1"/>
        <v>0</v>
      </c>
      <c r="G21" s="409"/>
      <c r="H21" s="330"/>
    </row>
    <row r="22" spans="1:10" s="334" customFormat="1">
      <c r="A22" s="333" t="s">
        <v>689</v>
      </c>
      <c r="B22" s="920">
        <v>0</v>
      </c>
      <c r="C22" s="333" t="s">
        <v>690</v>
      </c>
      <c r="D22" s="921">
        <v>0</v>
      </c>
      <c r="E22" s="333" t="s">
        <v>691</v>
      </c>
      <c r="F22" s="675">
        <f t="shared" si="1"/>
        <v>0</v>
      </c>
      <c r="G22" s="409"/>
    </row>
    <row r="23" spans="1:10" s="334" customFormat="1">
      <c r="A23" s="333" t="s">
        <v>692</v>
      </c>
      <c r="B23" s="920">
        <v>0</v>
      </c>
      <c r="C23" s="333" t="s">
        <v>693</v>
      </c>
      <c r="D23" s="921">
        <v>0</v>
      </c>
      <c r="E23" s="333" t="s">
        <v>694</v>
      </c>
      <c r="F23" s="675">
        <f t="shared" si="1"/>
        <v>0</v>
      </c>
      <c r="G23" s="409"/>
    </row>
    <row r="24" spans="1:10" s="334" customFormat="1">
      <c r="A24" s="333" t="s">
        <v>695</v>
      </c>
      <c r="B24" s="920">
        <v>0</v>
      </c>
      <c r="C24" s="333" t="s">
        <v>696</v>
      </c>
      <c r="D24" s="921">
        <v>0</v>
      </c>
      <c r="E24" s="333" t="s">
        <v>697</v>
      </c>
      <c r="F24" s="675">
        <f t="shared" si="1"/>
        <v>0</v>
      </c>
      <c r="G24" s="409"/>
    </row>
    <row r="25" spans="1:10" s="334" customFormat="1">
      <c r="A25" s="333" t="s">
        <v>698</v>
      </c>
      <c r="B25" s="920">
        <v>0</v>
      </c>
      <c r="C25" s="333" t="s">
        <v>699</v>
      </c>
      <c r="D25" s="921">
        <v>0</v>
      </c>
      <c r="E25" s="333" t="s">
        <v>700</v>
      </c>
      <c r="F25" s="675">
        <f t="shared" si="1"/>
        <v>0</v>
      </c>
      <c r="G25" s="409"/>
      <c r="H25" s="432"/>
    </row>
    <row r="26" spans="1:10" s="334" customFormat="1">
      <c r="A26" s="332"/>
      <c r="B26" s="922"/>
      <c r="C26" s="332"/>
      <c r="D26" s="924"/>
      <c r="E26" s="332"/>
      <c r="F26" s="676"/>
      <c r="G26" s="409"/>
      <c r="H26" s="432"/>
    </row>
    <row r="27" spans="1:10" s="334" customFormat="1">
      <c r="A27" s="333" t="s">
        <v>701</v>
      </c>
      <c r="B27" s="920">
        <v>0</v>
      </c>
      <c r="C27" s="333" t="s">
        <v>702</v>
      </c>
      <c r="D27" s="505"/>
      <c r="E27" s="451"/>
      <c r="F27" s="677"/>
      <c r="G27" s="449"/>
    </row>
    <row r="28" spans="1:10" s="334" customFormat="1">
      <c r="A28" s="491" t="s">
        <v>703</v>
      </c>
      <c r="B28" s="673">
        <f>IF(B5=0,0,+B27/(B5-B15-B10-B17))</f>
        <v>0</v>
      </c>
      <c r="C28" s="333" t="s">
        <v>570</v>
      </c>
      <c r="F28" s="656"/>
      <c r="G28" s="452"/>
    </row>
    <row r="29" spans="1:10" s="334" customFormat="1">
      <c r="A29" s="330"/>
      <c r="B29" s="504"/>
      <c r="C29" s="432"/>
      <c r="F29" s="656"/>
      <c r="G29" s="452"/>
    </row>
    <row r="30" spans="1:10" s="334" customFormat="1" ht="18.75">
      <c r="A30" s="594" t="s">
        <v>704</v>
      </c>
      <c r="B30" s="450" t="s">
        <v>639</v>
      </c>
      <c r="C30" s="432"/>
      <c r="D30" s="335" t="s">
        <v>641</v>
      </c>
      <c r="E30" s="335" t="s">
        <v>640</v>
      </c>
      <c r="F30" s="669" t="s">
        <v>642</v>
      </c>
      <c r="G30" s="452"/>
    </row>
    <row r="31" spans="1:10">
      <c r="A31" s="333" t="s">
        <v>705</v>
      </c>
      <c r="B31" s="920">
        <v>0</v>
      </c>
      <c r="C31" s="333" t="s">
        <v>706</v>
      </c>
      <c r="D31" s="925">
        <v>0</v>
      </c>
      <c r="E31" s="333" t="s">
        <v>707</v>
      </c>
      <c r="F31" s="633">
        <f>IF(D31=0,0,+B31/D31)</f>
        <v>0</v>
      </c>
      <c r="G31" s="409"/>
      <c r="J31" s="488"/>
    </row>
    <row r="32" spans="1:10">
      <c r="A32" s="333" t="s">
        <v>708</v>
      </c>
      <c r="B32" s="920">
        <v>0</v>
      </c>
      <c r="C32" s="333" t="s">
        <v>709</v>
      </c>
      <c r="D32" s="925">
        <v>0</v>
      </c>
      <c r="E32" s="333" t="s">
        <v>710</v>
      </c>
      <c r="F32" s="633">
        <f>IF(D32=0,0,+B32/D32)</f>
        <v>0</v>
      </c>
      <c r="G32" s="495"/>
    </row>
    <row r="33" spans="1:14">
      <c r="A33" s="333" t="s">
        <v>711</v>
      </c>
      <c r="B33" s="926">
        <f>+B10</f>
        <v>0</v>
      </c>
      <c r="C33" s="628" t="s">
        <v>570</v>
      </c>
      <c r="D33" s="926">
        <f>+D10</f>
        <v>0</v>
      </c>
      <c r="E33" s="333" t="s">
        <v>570</v>
      </c>
      <c r="F33" s="633">
        <f>IF(D33=0,0,+B33/D33)</f>
        <v>0</v>
      </c>
      <c r="G33" s="409"/>
    </row>
    <row r="34" spans="1:14" s="330" customFormat="1">
      <c r="A34" s="333" t="s">
        <v>712</v>
      </c>
      <c r="B34" s="926">
        <f>+B15+B17</f>
        <v>0</v>
      </c>
      <c r="C34" s="628" t="s">
        <v>570</v>
      </c>
      <c r="D34" s="926">
        <f>+D15+D17</f>
        <v>0</v>
      </c>
      <c r="E34" s="333" t="s">
        <v>570</v>
      </c>
      <c r="F34" s="633">
        <f>IF(D34=0,0,+B34/D34)</f>
        <v>0</v>
      </c>
      <c r="G34" s="496"/>
    </row>
    <row r="35" spans="1:14" s="334" customFormat="1">
      <c r="A35" s="330"/>
      <c r="B35" s="670"/>
      <c r="C35" s="671"/>
      <c r="D35" s="672"/>
      <c r="F35" s="661"/>
      <c r="G35" s="452"/>
    </row>
    <row r="36" spans="1:14" ht="18.75">
      <c r="A36" s="594" t="s">
        <v>713</v>
      </c>
      <c r="B36" s="330"/>
      <c r="C36" s="330"/>
      <c r="D36" s="335" t="s">
        <v>641</v>
      </c>
      <c r="E36" s="335" t="s">
        <v>640</v>
      </c>
      <c r="F36" s="669" t="s">
        <v>642</v>
      </c>
      <c r="G36" s="506"/>
      <c r="I36" s="330"/>
      <c r="J36" s="330"/>
      <c r="K36" s="330"/>
      <c r="L36" s="330"/>
    </row>
    <row r="37" spans="1:14">
      <c r="A37" s="484" t="s">
        <v>714</v>
      </c>
      <c r="B37" s="920">
        <v>0</v>
      </c>
      <c r="C37" s="333" t="s">
        <v>715</v>
      </c>
      <c r="D37" s="925">
        <v>0</v>
      </c>
      <c r="E37" s="333" t="s">
        <v>716</v>
      </c>
      <c r="F37" s="633">
        <f>IF(D37=0,0,+B37/D37)</f>
        <v>0</v>
      </c>
      <c r="G37" s="495"/>
      <c r="I37" s="432"/>
    </row>
    <row r="38" spans="1:14">
      <c r="A38" s="484" t="s">
        <v>717</v>
      </c>
      <c r="B38" s="920">
        <v>0</v>
      </c>
      <c r="C38" s="333" t="s">
        <v>718</v>
      </c>
      <c r="D38" s="713">
        <v>0</v>
      </c>
      <c r="E38" s="333" t="s">
        <v>719</v>
      </c>
      <c r="F38" s="633">
        <f t="shared" ref="F38:F39" si="2">IF(D38=0,0,+B38/D38)</f>
        <v>0</v>
      </c>
      <c r="G38" s="489"/>
    </row>
    <row r="39" spans="1:14">
      <c r="A39" s="484" t="s">
        <v>720</v>
      </c>
      <c r="B39" s="920">
        <v>0</v>
      </c>
      <c r="C39" s="333" t="s">
        <v>721</v>
      </c>
      <c r="D39" s="714"/>
      <c r="E39" s="333" t="s">
        <v>722</v>
      </c>
      <c r="F39" s="633">
        <f t="shared" si="2"/>
        <v>0</v>
      </c>
      <c r="G39" s="495"/>
    </row>
    <row r="40" spans="1:14">
      <c r="A40" s="333" t="s">
        <v>723</v>
      </c>
      <c r="B40" s="712">
        <v>0</v>
      </c>
      <c r="C40" s="333" t="s">
        <v>724</v>
      </c>
      <c r="D40" s="485"/>
      <c r="E40" s="487"/>
      <c r="F40" s="486"/>
      <c r="G40" s="409"/>
      <c r="H40" s="432"/>
    </row>
    <row r="41" spans="1:14">
      <c r="A41" s="333" t="s">
        <v>725</v>
      </c>
      <c r="B41" s="712">
        <v>0</v>
      </c>
      <c r="C41" s="333" t="s">
        <v>726</v>
      </c>
      <c r="D41" s="487"/>
      <c r="E41" s="487"/>
      <c r="F41" s="507"/>
      <c r="G41" s="452"/>
      <c r="H41" s="432"/>
    </row>
    <row r="42" spans="1:14">
      <c r="B42" s="508"/>
      <c r="F42" s="452"/>
      <c r="G42" s="452"/>
      <c r="H42" s="432"/>
    </row>
    <row r="43" spans="1:14" ht="18.75">
      <c r="A43" s="632" t="s">
        <v>727</v>
      </c>
      <c r="B43" s="523" t="s">
        <v>639</v>
      </c>
      <c r="C43" s="523" t="s">
        <v>641</v>
      </c>
      <c r="D43" s="523" t="s">
        <v>642</v>
      </c>
      <c r="E43" s="523" t="s">
        <v>728</v>
      </c>
      <c r="F43" s="525"/>
      <c r="G43" s="525"/>
      <c r="H43" s="492"/>
      <c r="I43" s="492"/>
      <c r="J43" s="492"/>
      <c r="K43" s="492"/>
      <c r="L43" s="490"/>
      <c r="M43" s="490"/>
      <c r="N43" s="490"/>
    </row>
    <row r="44" spans="1:14">
      <c r="A44" s="628" t="s">
        <v>729</v>
      </c>
      <c r="B44" s="621">
        <f>+(B5-B8-B9-B10-B11-B12-B13-B14-B15-B16-B17-B18-B19-B20-B21-B22-B23-B24-B25)*(1+B28)</f>
        <v>0</v>
      </c>
      <c r="C44" s="663">
        <f>+(D5-D8-D9-D10-D11-D12-D13-D14-D15-D16-D17-D18-D19-D20-D21-D22-D23-D24-D25)*(1+D28)</f>
        <v>0</v>
      </c>
      <c r="D44" s="633">
        <f>IF(B44=0,0,B44/C44)</f>
        <v>0</v>
      </c>
      <c r="E44" s="634">
        <f>+C44/2080</f>
        <v>0</v>
      </c>
      <c r="F44" s="635"/>
      <c r="G44" s="636"/>
      <c r="J44" s="452"/>
    </row>
    <row r="45" spans="1:14">
      <c r="A45" s="628" t="s">
        <v>705</v>
      </c>
      <c r="B45" s="621">
        <f>+B31</f>
        <v>0</v>
      </c>
      <c r="C45" s="663">
        <f>+D31</f>
        <v>0</v>
      </c>
      <c r="D45" s="633">
        <f>IF(B45=0,0,B45/C45)</f>
        <v>0</v>
      </c>
      <c r="E45" s="634">
        <f t="shared" ref="E45:E46" si="3">+C45/2080</f>
        <v>0</v>
      </c>
      <c r="F45" s="635"/>
      <c r="G45" s="636"/>
      <c r="H45" s="927"/>
      <c r="J45" s="452"/>
    </row>
    <row r="46" spans="1:14" s="330" customFormat="1">
      <c r="A46" s="637" t="s">
        <v>730</v>
      </c>
      <c r="B46" s="638">
        <f>+B45+B44</f>
        <v>0</v>
      </c>
      <c r="C46" s="719">
        <f>+C45+C44</f>
        <v>0</v>
      </c>
      <c r="D46" s="639">
        <f>IF(C46=0,0,+B46/C46)</f>
        <v>0</v>
      </c>
      <c r="E46" s="634">
        <f t="shared" si="3"/>
        <v>0</v>
      </c>
      <c r="F46" s="640"/>
      <c r="G46" s="641"/>
      <c r="L46" s="510"/>
      <c r="M46" s="509"/>
      <c r="N46" s="511"/>
    </row>
    <row r="47" spans="1:14" ht="5.25" customHeight="1">
      <c r="A47" s="642"/>
      <c r="B47" s="643"/>
      <c r="C47" s="720"/>
      <c r="D47" s="644"/>
      <c r="E47" s="645"/>
      <c r="F47" s="646"/>
      <c r="G47" s="646"/>
      <c r="J47" s="452"/>
    </row>
    <row r="48" spans="1:14">
      <c r="A48" s="628" t="s">
        <v>731</v>
      </c>
      <c r="B48" s="621">
        <f>(+B8+B9+B20+B23+B19)*(1+B28)</f>
        <v>0</v>
      </c>
      <c r="C48" s="663">
        <f>(+D8+D9+D20+D23+D19)*(1+D28)</f>
        <v>0</v>
      </c>
      <c r="D48" s="633">
        <f t="shared" ref="D48:D54" si="4">IF(B48=0,0,B48/C48)</f>
        <v>0</v>
      </c>
      <c r="E48" s="634">
        <f>+C48/2080</f>
        <v>0</v>
      </c>
      <c r="F48" s="646"/>
      <c r="G48" s="646"/>
      <c r="H48" s="927"/>
      <c r="J48" s="452"/>
    </row>
    <row r="49" spans="1:12">
      <c r="A49" s="628" t="s">
        <v>732</v>
      </c>
      <c r="B49" s="621">
        <f>+B32+B33</f>
        <v>0</v>
      </c>
      <c r="C49" s="663">
        <f>+D32+D33</f>
        <v>0</v>
      </c>
      <c r="D49" s="633">
        <f t="shared" si="4"/>
        <v>0</v>
      </c>
      <c r="E49" s="634">
        <f t="shared" ref="E49:E50" si="5">+C49/2080</f>
        <v>0</v>
      </c>
      <c r="F49" s="646"/>
      <c r="G49" s="646"/>
      <c r="H49" s="927"/>
      <c r="J49" s="452"/>
    </row>
    <row r="50" spans="1:12" s="330" customFormat="1">
      <c r="A50" s="637" t="s">
        <v>733</v>
      </c>
      <c r="B50" s="638">
        <f>+B48+B49</f>
        <v>0</v>
      </c>
      <c r="C50" s="719">
        <f>+C49+C48</f>
        <v>0</v>
      </c>
      <c r="D50" s="633">
        <f t="shared" si="4"/>
        <v>0</v>
      </c>
      <c r="E50" s="634">
        <f t="shared" si="5"/>
        <v>0</v>
      </c>
      <c r="F50" s="647"/>
      <c r="G50" s="647"/>
      <c r="H50" s="513"/>
      <c r="I50" s="512"/>
      <c r="J50" s="512"/>
      <c r="K50" s="512"/>
    </row>
    <row r="51" spans="1:12" s="330" customFormat="1" ht="6.75" customHeight="1">
      <c r="A51" s="642"/>
      <c r="B51" s="643"/>
      <c r="C51" s="721"/>
      <c r="D51" s="644"/>
      <c r="E51" s="648"/>
      <c r="F51" s="647"/>
      <c r="G51" s="647"/>
      <c r="H51" s="513"/>
      <c r="J51" s="506"/>
    </row>
    <row r="52" spans="1:12">
      <c r="A52" s="628" t="s">
        <v>734</v>
      </c>
      <c r="B52" s="621">
        <f>(+B11+B12+B13+B14+B16+B18+B21+B22+B24+B25)*(1+B28)</f>
        <v>0</v>
      </c>
      <c r="C52" s="621">
        <f>(+D11+D12+D13+D14+D16+D18+D21+D22+D24+D25)*(1+D28)</f>
        <v>0</v>
      </c>
      <c r="D52" s="633">
        <f t="shared" si="4"/>
        <v>0</v>
      </c>
      <c r="E52" s="634">
        <f>+C52/2080</f>
        <v>0</v>
      </c>
      <c r="F52" s="646"/>
      <c r="G52" s="646"/>
      <c r="H52" s="927"/>
      <c r="J52" s="452"/>
    </row>
    <row r="53" spans="1:12">
      <c r="A53" s="628" t="s">
        <v>712</v>
      </c>
      <c r="B53" s="621">
        <f>+B34</f>
        <v>0</v>
      </c>
      <c r="C53" s="663">
        <f>+D34</f>
        <v>0</v>
      </c>
      <c r="D53" s="633">
        <f t="shared" si="4"/>
        <v>0</v>
      </c>
      <c r="E53" s="634">
        <f t="shared" ref="E53:E54" si="6">+C53/2080</f>
        <v>0</v>
      </c>
      <c r="F53" s="646"/>
      <c r="G53" s="646"/>
      <c r="H53" s="927"/>
      <c r="J53" s="452"/>
    </row>
    <row r="54" spans="1:12" s="330" customFormat="1">
      <c r="A54" s="637" t="s">
        <v>735</v>
      </c>
      <c r="B54" s="638">
        <f>+B53+B52</f>
        <v>0</v>
      </c>
      <c r="C54" s="719">
        <f>+C52+C53</f>
        <v>0</v>
      </c>
      <c r="D54" s="633">
        <f t="shared" si="4"/>
        <v>0</v>
      </c>
      <c r="E54" s="634">
        <f t="shared" si="6"/>
        <v>0</v>
      </c>
      <c r="F54" s="647"/>
      <c r="G54" s="647"/>
      <c r="H54" s="513"/>
      <c r="I54" s="512"/>
      <c r="J54" s="512"/>
      <c r="K54" s="512"/>
    </row>
    <row r="55" spans="1:12" s="330" customFormat="1" ht="6" customHeight="1">
      <c r="A55" s="642"/>
      <c r="B55" s="643"/>
      <c r="C55" s="720"/>
      <c r="D55" s="644"/>
      <c r="E55" s="648"/>
      <c r="F55" s="647"/>
      <c r="G55" s="647"/>
      <c r="H55" s="513"/>
      <c r="J55" s="506"/>
    </row>
    <row r="56" spans="1:12" s="330" customFormat="1">
      <c r="A56" s="637" t="s">
        <v>736</v>
      </c>
      <c r="B56" s="638">
        <f>+B37+B38+B39+B40+B41</f>
        <v>0</v>
      </c>
      <c r="C56" s="719">
        <f>+D39+D38+D37</f>
        <v>0</v>
      </c>
      <c r="D56" s="639">
        <f>IF(C56=0,0,+B56/C56)</f>
        <v>0</v>
      </c>
      <c r="E56" s="649">
        <f>+C56/2080</f>
        <v>0</v>
      </c>
      <c r="F56" s="647"/>
      <c r="G56" s="647"/>
      <c r="H56" s="513"/>
      <c r="I56" s="512"/>
      <c r="J56" s="512"/>
      <c r="K56" s="512"/>
    </row>
    <row r="57" spans="1:12" ht="5.25" customHeight="1">
      <c r="A57" s="650"/>
      <c r="B57" s="651"/>
      <c r="C57" s="722"/>
      <c r="D57" s="652"/>
      <c r="E57" s="653"/>
      <c r="F57" s="646"/>
      <c r="G57" s="646"/>
      <c r="H57" s="927"/>
      <c r="J57" s="452"/>
    </row>
    <row r="58" spans="1:12">
      <c r="A58" s="637" t="s">
        <v>737</v>
      </c>
      <c r="B58" s="638">
        <f>+B56+B54+B50+B46</f>
        <v>0</v>
      </c>
      <c r="C58" s="719">
        <f>+C56+C54+C50+C46</f>
        <v>0</v>
      </c>
      <c r="D58" s="633">
        <f>IF(C58=0,0,+B58/C58)</f>
        <v>0</v>
      </c>
      <c r="E58" s="654">
        <f>+E56+E54+E50+E46</f>
        <v>0</v>
      </c>
      <c r="F58" s="646"/>
      <c r="G58" s="646"/>
      <c r="H58" s="432"/>
      <c r="I58" s="512"/>
      <c r="J58" s="512"/>
      <c r="K58" s="512"/>
      <c r="L58" s="513"/>
    </row>
    <row r="59" spans="1:12">
      <c r="A59" s="655" t="s">
        <v>1</v>
      </c>
      <c r="B59" s="646"/>
      <c r="C59" s="646"/>
      <c r="D59" s="646"/>
      <c r="E59" s="646"/>
      <c r="F59" s="656"/>
      <c r="G59" s="656"/>
    </row>
    <row r="60" spans="1:12" ht="30.75">
      <c r="A60" s="657" t="s">
        <v>738</v>
      </c>
      <c r="B60" s="527" t="s">
        <v>639</v>
      </c>
      <c r="C60" s="527" t="s">
        <v>739</v>
      </c>
      <c r="D60" s="527" t="s">
        <v>740</v>
      </c>
      <c r="E60" s="658" t="s">
        <v>741</v>
      </c>
      <c r="F60" s="658" t="s">
        <v>742</v>
      </c>
      <c r="G60" s="658" t="s">
        <v>743</v>
      </c>
    </row>
    <row r="61" spans="1:12">
      <c r="A61" s="928" t="s">
        <v>730</v>
      </c>
      <c r="B61" s="929">
        <f>+B46</f>
        <v>0</v>
      </c>
      <c r="C61" s="930">
        <f>IF($B$65=0,0,+B61/$B$65)</f>
        <v>0</v>
      </c>
      <c r="D61" s="864">
        <f>IF(E46=0,0,+B61/E46)</f>
        <v>0</v>
      </c>
      <c r="E61" s="526">
        <f>IF('Medicare Data Entry'!$B$22=0,0,(B46/'Medicare Data Entry'!$B$22))</f>
        <v>0</v>
      </c>
      <c r="F61" s="526">
        <f>IF('Medicare Data Entry'!$B$28=0,0,(+B46/'Medicare Data Entry'!$B$28))</f>
        <v>0</v>
      </c>
      <c r="G61" s="526">
        <f>IF('Medicare Data Entry'!$B$21=0,0,(+B46/'Medicare Data Entry'!$B$21))</f>
        <v>0</v>
      </c>
      <c r="H61" s="432"/>
    </row>
    <row r="62" spans="1:12">
      <c r="A62" s="628" t="s">
        <v>733</v>
      </c>
      <c r="B62" s="659">
        <f>+B50</f>
        <v>0</v>
      </c>
      <c r="C62" s="930">
        <f t="shared" ref="C62:C64" si="7">IF($B$65=0,0,+B62/$B$65)</f>
        <v>0</v>
      </c>
      <c r="D62" s="864">
        <f>IF(E50=0,0,+B62/E50)</f>
        <v>0</v>
      </c>
      <c r="E62" s="526">
        <f>IF('Medicare Data Entry'!$B$22=0,0,(B62/'Medicare Data Entry'!$B$22))</f>
        <v>0</v>
      </c>
      <c r="F62" s="526">
        <f>IF('Medicare Data Entry'!$B$28=0,0,(+B62/'Medicare Data Entry'!$B$28))</f>
        <v>0</v>
      </c>
      <c r="G62" s="526">
        <f>IF('Medicare Data Entry'!$B$21=0,0,(B62/'Medicare Data Entry'!$B$21))</f>
        <v>0</v>
      </c>
      <c r="H62" s="432"/>
    </row>
    <row r="63" spans="1:12">
      <c r="A63" s="628" t="s">
        <v>735</v>
      </c>
      <c r="B63" s="659">
        <f>+B54</f>
        <v>0</v>
      </c>
      <c r="C63" s="930">
        <f t="shared" si="7"/>
        <v>0</v>
      </c>
      <c r="D63" s="864">
        <f>IF(E54=0,0,+B63/E54)</f>
        <v>0</v>
      </c>
      <c r="E63" s="526">
        <f>IF('Medicare Data Entry'!$B$22=0,0,(B63/'Medicare Data Entry'!$B$22))</f>
        <v>0</v>
      </c>
      <c r="F63" s="526">
        <f>IF('Medicare Data Entry'!$B$28=0,0,(B63/'Medicare Data Entry'!$B$28))</f>
        <v>0</v>
      </c>
      <c r="G63" s="526">
        <f>IF('Medicare Data Entry'!$B$21=0,0,(B63/'Medicare Data Entry'!$B$21))</f>
        <v>0</v>
      </c>
      <c r="H63" s="432"/>
    </row>
    <row r="64" spans="1:12">
      <c r="A64" s="628" t="s">
        <v>744</v>
      </c>
      <c r="B64" s="621">
        <f>+B56</f>
        <v>0</v>
      </c>
      <c r="C64" s="930">
        <f t="shared" si="7"/>
        <v>0</v>
      </c>
      <c r="D64" s="864">
        <f>IF(E56=0,0,+B64/E56)</f>
        <v>0</v>
      </c>
      <c r="E64" s="526">
        <f>IF('Medicare Data Entry'!$B$22=0,0,(B64/'Medicare Data Entry'!$B$22))</f>
        <v>0</v>
      </c>
      <c r="F64" s="526">
        <f>IF('Medicare Data Entry'!$B$28=0,0,(B64/'Medicare Data Entry'!$B$28))</f>
        <v>0</v>
      </c>
      <c r="G64" s="526">
        <f>IF('Medicare Data Entry'!$B$21=0,0,(B64/'Medicare Data Entry'!$B$21))</f>
        <v>0</v>
      </c>
      <c r="H64" s="432"/>
    </row>
    <row r="65" spans="1:7" s="330" customFormat="1">
      <c r="A65" s="637" t="s">
        <v>737</v>
      </c>
      <c r="B65" s="638">
        <f>SUM(B61:B64)</f>
        <v>0</v>
      </c>
      <c r="C65" s="660">
        <f>+C64+C63+C62+C61</f>
        <v>0</v>
      </c>
      <c r="D65" s="524">
        <f>IF(E58=0,0,+B65/E58)</f>
        <v>0</v>
      </c>
      <c r="E65" s="526">
        <f>IF('Medicare Data Entry'!$B$22=0,0,(B65/'Medicare Data Entry'!$B$22))</f>
        <v>0</v>
      </c>
      <c r="F65" s="526">
        <f>IF('Medicare Data Entry'!$B$28=0,0,(B65/'Medicare Data Entry'!$B$28))</f>
        <v>0</v>
      </c>
      <c r="G65" s="526">
        <f>IF('Medicare Data Entry'!$B$21=0,0,(B65/'Medicare Data Entry'!$B$21))</f>
        <v>0</v>
      </c>
    </row>
    <row r="66" spans="1:7">
      <c r="A66" s="646"/>
      <c r="B66" s="646"/>
      <c r="C66" s="646"/>
      <c r="D66" s="646"/>
      <c r="E66" s="646"/>
      <c r="F66" s="661"/>
      <c r="G66" s="661"/>
    </row>
    <row r="67" spans="1:7" ht="18.75">
      <c r="A67" s="632" t="s">
        <v>745</v>
      </c>
      <c r="B67" s="525"/>
      <c r="C67" s="523"/>
      <c r="D67" s="525"/>
      <c r="E67" s="523"/>
      <c r="F67" s="523"/>
      <c r="G67" s="646"/>
    </row>
    <row r="68" spans="1:7">
      <c r="A68" s="627" t="s">
        <v>746</v>
      </c>
      <c r="B68" s="662">
        <f>IF('Additional Data'!B66=0,0,+E46/('Additional Data'!B66/1000))</f>
        <v>0</v>
      </c>
      <c r="C68" s="646"/>
      <c r="D68" s="646"/>
      <c r="E68" s="646"/>
      <c r="F68" s="661"/>
      <c r="G68" s="661"/>
    </row>
    <row r="69" spans="1:7">
      <c r="A69" s="627" t="s">
        <v>747</v>
      </c>
      <c r="B69" s="663">
        <f>IF('Additional Data'!B66=0,0,+B46/'Additional Data'!B66)</f>
        <v>0</v>
      </c>
      <c r="C69" s="646"/>
      <c r="D69" s="646"/>
      <c r="E69" s="646"/>
      <c r="F69" s="661"/>
      <c r="G69" s="661"/>
    </row>
    <row r="70" spans="1:7" ht="30">
      <c r="A70" s="627" t="s">
        <v>748</v>
      </c>
      <c r="B70" s="526">
        <f>IF(B46=0,0,+B45/B46)</f>
        <v>0</v>
      </c>
      <c r="C70" s="646"/>
      <c r="D70" s="646"/>
      <c r="E70" s="646"/>
      <c r="F70" s="661"/>
      <c r="G70" s="661"/>
    </row>
    <row r="71" spans="1:7" ht="30">
      <c r="A71" s="664" t="s">
        <v>749</v>
      </c>
      <c r="B71" s="665">
        <f>IF(B50=0,0,+B49/B50)</f>
        <v>0</v>
      </c>
      <c r="C71" s="646"/>
      <c r="D71" s="646"/>
      <c r="E71" s="646"/>
      <c r="F71" s="661"/>
      <c r="G71" s="661"/>
    </row>
    <row r="72" spans="1:7">
      <c r="A72" s="666" t="s">
        <v>750</v>
      </c>
      <c r="B72" s="526">
        <f>IF(B54=0,0,+B53/B54)</f>
        <v>0</v>
      </c>
      <c r="C72" s="646"/>
      <c r="D72" s="646"/>
      <c r="E72" s="646"/>
      <c r="F72" s="661"/>
      <c r="G72" s="661"/>
    </row>
    <row r="73" spans="1:7" ht="30">
      <c r="A73" s="627" t="s">
        <v>751</v>
      </c>
      <c r="B73" s="526">
        <f>IF(E46=0,0,E45/E46)</f>
        <v>0</v>
      </c>
      <c r="C73" s="646"/>
      <c r="D73" s="646"/>
      <c r="E73" s="646"/>
      <c r="F73" s="661"/>
      <c r="G73" s="661"/>
    </row>
    <row r="74" spans="1:7">
      <c r="A74" s="646"/>
      <c r="B74" s="646"/>
      <c r="C74" s="646"/>
      <c r="D74" s="646"/>
      <c r="E74" s="646"/>
      <c r="F74" s="661"/>
      <c r="G74" s="661"/>
    </row>
    <row r="75" spans="1:7" ht="18.75">
      <c r="A75" s="632" t="s">
        <v>752</v>
      </c>
      <c r="B75" s="646"/>
      <c r="C75" s="646"/>
      <c r="D75" s="646"/>
      <c r="E75" s="646"/>
      <c r="F75" s="661"/>
      <c r="G75" s="661"/>
    </row>
    <row r="76" spans="1:7">
      <c r="A76" s="628" t="s">
        <v>753</v>
      </c>
      <c r="B76" s="621">
        <f>+B58</f>
        <v>0</v>
      </c>
      <c r="C76" s="646"/>
      <c r="D76" s="646"/>
      <c r="E76" s="646"/>
      <c r="F76" s="661"/>
      <c r="G76" s="661"/>
    </row>
    <row r="77" spans="1:7">
      <c r="A77" s="628" t="s">
        <v>754</v>
      </c>
      <c r="B77" s="621">
        <f>+B5+B27+B31+B32+B37+B38+B39+B40+B41</f>
        <v>0</v>
      </c>
      <c r="C77" s="646"/>
      <c r="D77" s="646"/>
      <c r="E77" s="646"/>
      <c r="F77" s="661"/>
      <c r="G77" s="661"/>
    </row>
    <row r="78" spans="1:7">
      <c r="A78" s="637" t="s">
        <v>482</v>
      </c>
      <c r="B78" s="667">
        <f>+B76-B77</f>
        <v>0</v>
      </c>
      <c r="C78" s="668" t="s">
        <v>600</v>
      </c>
      <c r="D78" s="646"/>
      <c r="E78" s="646"/>
      <c r="F78" s="661"/>
      <c r="G78" s="661"/>
    </row>
  </sheetData>
  <sheetProtection algorithmName="SHA-512" hashValue="BT3Z8NxGeMKkUJdn7+mR8lTkD04TKh5cO4i90Ognt8oFSkFPl3NooEJxTDXUJdvrSdD2e/KCWfUHJMAHhOaZng==" saltValue="nkqRMNCWRqVMkLwHCWQneg==" spinCount="100000" sheet="1" objects="1" scenarios="1"/>
  <mergeCells count="1">
    <mergeCell ref="C1:D1"/>
  </mergeCells>
  <pageMargins left="0.7" right="0.7" top="0.75" bottom="0.75" header="0.3" footer="0.3"/>
  <pageSetup scale="5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49145-05FB-48C6-AA87-8E168593C99B}">
  <sheetPr>
    <pageSetUpPr fitToPage="1"/>
  </sheetPr>
  <dimension ref="A1:H632"/>
  <sheetViews>
    <sheetView topLeftCell="A61" zoomScaleNormal="100" workbookViewId="0">
      <selection activeCell="E83" sqref="E83"/>
    </sheetView>
  </sheetViews>
  <sheetFormatPr defaultColWidth="12.625" defaultRowHeight="15" customHeight="1"/>
  <cols>
    <col min="1" max="1" width="50.25" style="532" customWidth="1"/>
    <col min="2" max="2" width="15.125" style="532" customWidth="1"/>
    <col min="3" max="3" width="38.125" style="532" bestFit="1" customWidth="1"/>
    <col min="4" max="4" width="5.875" style="531" customWidth="1"/>
    <col min="5" max="5" width="29.125" style="534" bestFit="1" customWidth="1"/>
    <col min="6" max="6" width="14.25" style="532" bestFit="1" customWidth="1"/>
    <col min="7" max="7" width="13.375" style="532" bestFit="1" customWidth="1"/>
    <col min="8" max="8" width="10.375" style="532" customWidth="1"/>
    <col min="9" max="26" width="7.625" style="532" customWidth="1"/>
    <col min="27" max="16384" width="12.625" style="532"/>
  </cols>
  <sheetData>
    <row r="1" spans="1:5" ht="18.75">
      <c r="A1" s="528">
        <f>+'Medicare Data Entry'!B5</f>
        <v>0</v>
      </c>
      <c r="B1" s="529"/>
      <c r="C1" s="530" t="s">
        <v>109</v>
      </c>
      <c r="E1" s="604"/>
    </row>
    <row r="2" spans="1:5">
      <c r="A2" s="533" t="s">
        <v>1</v>
      </c>
      <c r="B2" s="931"/>
      <c r="C2" s="931"/>
      <c r="E2" s="932"/>
    </row>
    <row r="3" spans="1:5" ht="18.75">
      <c r="A3" s="535">
        <f>+'Medicare Data Entry'!B6</f>
        <v>0</v>
      </c>
      <c r="B3" s="931"/>
      <c r="C3" s="931"/>
      <c r="E3" s="932"/>
    </row>
    <row r="4" spans="1:5" s="528" customFormat="1" ht="18.75">
      <c r="A4" s="528" t="s">
        <v>755</v>
      </c>
      <c r="D4" s="602"/>
      <c r="E4" s="602"/>
    </row>
    <row r="5" spans="1:5">
      <c r="A5" s="933" t="s">
        <v>756</v>
      </c>
      <c r="B5" s="934">
        <v>0</v>
      </c>
      <c r="C5" s="935" t="s">
        <v>757</v>
      </c>
      <c r="E5" s="932"/>
    </row>
    <row r="6" spans="1:5">
      <c r="A6" s="933" t="s">
        <v>31</v>
      </c>
      <c r="B6" s="936">
        <f>+'Medicare Data Entry'!B26</f>
        <v>0</v>
      </c>
      <c r="C6" s="937" t="s">
        <v>758</v>
      </c>
      <c r="D6" s="537"/>
      <c r="E6" s="932"/>
    </row>
    <row r="7" spans="1:5">
      <c r="A7" s="933" t="s">
        <v>759</v>
      </c>
      <c r="B7" s="934">
        <v>0</v>
      </c>
      <c r="C7" s="935" t="s">
        <v>760</v>
      </c>
      <c r="D7" s="537"/>
      <c r="E7" s="932"/>
    </row>
    <row r="8" spans="1:5">
      <c r="A8" s="933" t="s">
        <v>761</v>
      </c>
      <c r="B8" s="934">
        <v>0</v>
      </c>
      <c r="C8" s="935" t="s">
        <v>762</v>
      </c>
      <c r="D8" s="537"/>
      <c r="E8" s="932"/>
    </row>
    <row r="9" spans="1:5">
      <c r="A9" s="933" t="s">
        <v>763</v>
      </c>
      <c r="B9" s="936">
        <f>+B5+B6+B7-B8</f>
        <v>0</v>
      </c>
      <c r="C9" s="935" t="s">
        <v>570</v>
      </c>
      <c r="D9" s="537"/>
      <c r="E9" s="932"/>
    </row>
    <row r="10" spans="1:5">
      <c r="A10" s="938"/>
      <c r="B10" s="939"/>
      <c r="C10" s="940"/>
      <c r="D10" s="537"/>
      <c r="E10" s="932"/>
    </row>
    <row r="11" spans="1:5">
      <c r="A11" s="933" t="s">
        <v>764</v>
      </c>
      <c r="B11" s="941">
        <v>0</v>
      </c>
      <c r="C11" s="935" t="s">
        <v>765</v>
      </c>
      <c r="E11" s="932"/>
    </row>
    <row r="12" spans="1:5">
      <c r="A12" s="933" t="s">
        <v>766</v>
      </c>
      <c r="B12" s="887">
        <v>0</v>
      </c>
      <c r="C12" s="935" t="s">
        <v>767</v>
      </c>
      <c r="D12" s="538" t="s">
        <v>1</v>
      </c>
      <c r="E12" s="539"/>
    </row>
    <row r="13" spans="1:5">
      <c r="A13" s="933" t="s">
        <v>768</v>
      </c>
      <c r="B13" s="887">
        <v>0</v>
      </c>
      <c r="C13" s="935" t="s">
        <v>769</v>
      </c>
      <c r="D13" s="538"/>
      <c r="E13" s="539"/>
    </row>
    <row r="14" spans="1:5">
      <c r="A14" s="933" t="s">
        <v>770</v>
      </c>
      <c r="B14" s="942">
        <f>+B11+B12-B13</f>
        <v>0</v>
      </c>
      <c r="C14" s="935" t="s">
        <v>570</v>
      </c>
      <c r="D14" s="538"/>
      <c r="E14" s="539"/>
    </row>
    <row r="15" spans="1:5">
      <c r="A15" s="938"/>
      <c r="B15" s="939"/>
      <c r="C15" s="943"/>
      <c r="E15" s="932"/>
    </row>
    <row r="16" spans="1:5">
      <c r="A16" s="933" t="s">
        <v>771</v>
      </c>
      <c r="B16" s="941">
        <v>0</v>
      </c>
      <c r="C16" s="935" t="s">
        <v>772</v>
      </c>
      <c r="E16" s="932"/>
    </row>
    <row r="17" spans="1:8">
      <c r="A17" s="933" t="s">
        <v>773</v>
      </c>
      <c r="B17" s="887">
        <v>0</v>
      </c>
      <c r="C17" s="935" t="s">
        <v>774</v>
      </c>
      <c r="E17" s="932"/>
      <c r="F17" s="931"/>
      <c r="G17" s="931"/>
      <c r="H17" s="931"/>
    </row>
    <row r="18" spans="1:8">
      <c r="A18" s="933" t="s">
        <v>775</v>
      </c>
      <c r="B18" s="887">
        <v>0</v>
      </c>
      <c r="C18" s="935" t="s">
        <v>776</v>
      </c>
      <c r="E18" s="932"/>
      <c r="F18" s="931"/>
      <c r="G18" s="931"/>
      <c r="H18" s="931"/>
    </row>
    <row r="19" spans="1:8">
      <c r="A19" s="933" t="s">
        <v>777</v>
      </c>
      <c r="B19" s="942">
        <f>+B16+B17-B18</f>
        <v>0</v>
      </c>
      <c r="C19" s="935" t="s">
        <v>570</v>
      </c>
      <c r="E19" s="932"/>
      <c r="F19" s="931"/>
      <c r="G19" s="931"/>
      <c r="H19" s="931"/>
    </row>
    <row r="20" spans="1:8">
      <c r="A20" s="938"/>
      <c r="B20" s="939"/>
      <c r="C20" s="938"/>
      <c r="E20" s="932"/>
      <c r="F20" s="931"/>
      <c r="G20" s="931"/>
      <c r="H20" s="931"/>
    </row>
    <row r="21" spans="1:8">
      <c r="A21" s="933" t="s">
        <v>771</v>
      </c>
      <c r="B21" s="941">
        <v>0</v>
      </c>
      <c r="C21" s="935" t="s">
        <v>778</v>
      </c>
      <c r="E21" s="932"/>
      <c r="F21" s="931"/>
      <c r="G21" s="931"/>
      <c r="H21" s="931"/>
    </row>
    <row r="22" spans="1:8">
      <c r="A22" s="933" t="s">
        <v>773</v>
      </c>
      <c r="B22" s="887">
        <v>0</v>
      </c>
      <c r="C22" s="935" t="s">
        <v>779</v>
      </c>
      <c r="E22" s="932"/>
      <c r="F22" s="931"/>
      <c r="G22" s="931"/>
      <c r="H22" s="931"/>
    </row>
    <row r="23" spans="1:8">
      <c r="A23" s="933" t="s">
        <v>775</v>
      </c>
      <c r="B23" s="887">
        <v>0</v>
      </c>
      <c r="C23" s="935" t="s">
        <v>780</v>
      </c>
      <c r="E23" s="932"/>
      <c r="F23" s="931"/>
      <c r="G23" s="931"/>
      <c r="H23" s="931"/>
    </row>
    <row r="24" spans="1:8">
      <c r="A24" s="933" t="s">
        <v>777</v>
      </c>
      <c r="B24" s="942">
        <f>+B21+B22-B23</f>
        <v>0</v>
      </c>
      <c r="C24" s="935" t="s">
        <v>570</v>
      </c>
      <c r="E24" s="932"/>
      <c r="F24" s="931"/>
      <c r="G24" s="931"/>
      <c r="H24" s="931"/>
    </row>
    <row r="25" spans="1:8">
      <c r="A25" s="938"/>
      <c r="B25" s="944"/>
      <c r="C25" s="938"/>
      <c r="D25" s="536" t="s">
        <v>1</v>
      </c>
      <c r="E25" s="945"/>
      <c r="F25" s="931"/>
      <c r="G25" s="931"/>
      <c r="H25" s="931"/>
    </row>
    <row r="26" spans="1:8">
      <c r="A26" s="933" t="s">
        <v>781</v>
      </c>
      <c r="B26" s="946">
        <f>+B5+B11+B16+B21</f>
        <v>0</v>
      </c>
      <c r="C26" s="935" t="s">
        <v>570</v>
      </c>
      <c r="E26" s="932"/>
      <c r="F26" s="931"/>
      <c r="G26" s="931"/>
      <c r="H26" s="931"/>
    </row>
    <row r="27" spans="1:8">
      <c r="A27" s="947" t="s">
        <v>782</v>
      </c>
      <c r="B27" s="948">
        <f>+B6+B7+B12+B17+B22</f>
        <v>0</v>
      </c>
      <c r="C27" s="935" t="s">
        <v>570</v>
      </c>
      <c r="E27" s="932"/>
      <c r="F27" s="931"/>
      <c r="G27" s="931"/>
      <c r="H27" s="931"/>
    </row>
    <row r="28" spans="1:8">
      <c r="A28" s="947" t="s">
        <v>783</v>
      </c>
      <c r="B28" s="948">
        <f>+B8+B13+B18+B23</f>
        <v>0</v>
      </c>
      <c r="C28" s="935" t="s">
        <v>570</v>
      </c>
      <c r="D28" s="536"/>
      <c r="E28" s="945"/>
      <c r="F28" s="931"/>
      <c r="G28" s="931"/>
      <c r="H28" s="931"/>
    </row>
    <row r="29" spans="1:8">
      <c r="A29" s="947" t="s">
        <v>784</v>
      </c>
      <c r="B29" s="948">
        <f>+B26+B27-B28</f>
        <v>0</v>
      </c>
      <c r="C29" s="935" t="s">
        <v>570</v>
      </c>
      <c r="D29" s="536"/>
      <c r="E29" s="945"/>
      <c r="F29" s="931"/>
      <c r="G29" s="931"/>
      <c r="H29" s="931"/>
    </row>
    <row r="30" spans="1:8" ht="16.5" customHeight="1">
      <c r="A30" s="938"/>
      <c r="B30" s="944"/>
      <c r="C30" s="938"/>
      <c r="D30" s="536"/>
      <c r="E30" s="945"/>
      <c r="F30" s="931"/>
      <c r="G30" s="931"/>
      <c r="H30" s="931"/>
    </row>
    <row r="31" spans="1:8" ht="17.25" customHeight="1">
      <c r="A31" s="931"/>
      <c r="B31" s="931"/>
      <c r="C31" s="931"/>
      <c r="D31" s="536"/>
      <c r="E31" s="949"/>
      <c r="F31" s="546" t="s">
        <v>785</v>
      </c>
      <c r="G31" s="546" t="s">
        <v>786</v>
      </c>
      <c r="H31" s="950"/>
    </row>
    <row r="32" spans="1:8" s="596" customFormat="1" ht="17.25" customHeight="1">
      <c r="A32" s="528" t="s">
        <v>787</v>
      </c>
      <c r="B32" s="600" t="s">
        <v>1</v>
      </c>
      <c r="C32" s="718"/>
      <c r="D32" s="601" t="s">
        <v>1</v>
      </c>
      <c r="E32" s="626"/>
      <c r="F32" s="546" t="s">
        <v>788</v>
      </c>
      <c r="G32" s="546" t="s">
        <v>789</v>
      </c>
      <c r="H32" s="623"/>
    </row>
    <row r="33" spans="1:8" ht="15.75" customHeight="1">
      <c r="A33" s="540" t="s">
        <v>790</v>
      </c>
      <c r="B33" s="715">
        <v>0</v>
      </c>
      <c r="C33" s="933" t="s">
        <v>791</v>
      </c>
      <c r="D33" s="536"/>
      <c r="E33" s="951" t="s">
        <v>790</v>
      </c>
      <c r="F33" s="952">
        <f>+B33</f>
        <v>0</v>
      </c>
      <c r="G33" s="952">
        <f>+F33</f>
        <v>0</v>
      </c>
      <c r="H33" s="937" t="s">
        <v>570</v>
      </c>
    </row>
    <row r="34" spans="1:8" ht="15.75" customHeight="1">
      <c r="A34" s="540" t="s">
        <v>792</v>
      </c>
      <c r="B34" s="715">
        <v>0</v>
      </c>
      <c r="C34" s="933" t="s">
        <v>793</v>
      </c>
      <c r="D34" s="536"/>
      <c r="E34" s="951" t="s">
        <v>792</v>
      </c>
      <c r="F34" s="952">
        <f>+B34</f>
        <v>0</v>
      </c>
      <c r="G34" s="952">
        <f>+B34+B35</f>
        <v>0</v>
      </c>
      <c r="H34" s="937" t="s">
        <v>570</v>
      </c>
    </row>
    <row r="35" spans="1:8" ht="15.75" customHeight="1">
      <c r="A35" s="540" t="s">
        <v>794</v>
      </c>
      <c r="B35" s="715">
        <v>0</v>
      </c>
      <c r="C35" s="933" t="s">
        <v>795</v>
      </c>
      <c r="D35" s="536"/>
      <c r="E35" s="951" t="s">
        <v>796</v>
      </c>
      <c r="F35" s="952">
        <f>+B36</f>
        <v>0</v>
      </c>
      <c r="G35" s="952">
        <f>+B36+B37</f>
        <v>0</v>
      </c>
      <c r="H35" s="937" t="s">
        <v>570</v>
      </c>
    </row>
    <row r="36" spans="1:8" ht="15.75" customHeight="1">
      <c r="A36" s="540" t="s">
        <v>796</v>
      </c>
      <c r="B36" s="715">
        <v>0</v>
      </c>
      <c r="C36" s="933" t="s">
        <v>797</v>
      </c>
      <c r="D36" s="536"/>
      <c r="E36" s="951" t="s">
        <v>798</v>
      </c>
      <c r="F36" s="952">
        <f>+B38</f>
        <v>0</v>
      </c>
      <c r="G36" s="952">
        <f>+B38+B39</f>
        <v>0</v>
      </c>
      <c r="H36" s="937" t="s">
        <v>570</v>
      </c>
    </row>
    <row r="37" spans="1:8" ht="15.75" customHeight="1">
      <c r="A37" s="540" t="s">
        <v>794</v>
      </c>
      <c r="B37" s="715">
        <v>0</v>
      </c>
      <c r="C37" s="933" t="s">
        <v>799</v>
      </c>
      <c r="D37" s="536"/>
      <c r="E37" s="951" t="s">
        <v>800</v>
      </c>
      <c r="F37" s="952">
        <f>+B40</f>
        <v>0</v>
      </c>
      <c r="G37" s="952">
        <f>+B40+B41</f>
        <v>0</v>
      </c>
      <c r="H37" s="937" t="s">
        <v>570</v>
      </c>
    </row>
    <row r="38" spans="1:8" ht="15.75" customHeight="1">
      <c r="A38" s="540" t="s">
        <v>798</v>
      </c>
      <c r="B38" s="715">
        <v>0</v>
      </c>
      <c r="C38" s="933" t="s">
        <v>801</v>
      </c>
      <c r="D38" s="536"/>
      <c r="E38" s="951" t="s">
        <v>802</v>
      </c>
      <c r="F38" s="952">
        <f>+B42</f>
        <v>0</v>
      </c>
      <c r="G38" s="952">
        <f>+B42+B43</f>
        <v>0</v>
      </c>
      <c r="H38" s="937" t="s">
        <v>570</v>
      </c>
    </row>
    <row r="39" spans="1:8" ht="15.75" customHeight="1">
      <c r="A39" s="540" t="s">
        <v>794</v>
      </c>
      <c r="B39" s="715">
        <v>0</v>
      </c>
      <c r="C39" s="933" t="s">
        <v>803</v>
      </c>
      <c r="D39" s="536"/>
      <c r="E39" s="951" t="s">
        <v>804</v>
      </c>
      <c r="F39" s="952">
        <f>+B44</f>
        <v>0</v>
      </c>
      <c r="G39" s="952">
        <f>+B44+B45</f>
        <v>0</v>
      </c>
      <c r="H39" s="937" t="s">
        <v>570</v>
      </c>
    </row>
    <row r="40" spans="1:8" ht="15.75" customHeight="1">
      <c r="A40" s="540" t="s">
        <v>800</v>
      </c>
      <c r="B40" s="715">
        <v>0</v>
      </c>
      <c r="C40" s="933" t="s">
        <v>805</v>
      </c>
      <c r="D40" s="536"/>
      <c r="E40" s="951" t="s">
        <v>806</v>
      </c>
      <c r="F40" s="952">
        <f>+B46</f>
        <v>0</v>
      </c>
      <c r="G40" s="952">
        <f>+B46+B47</f>
        <v>0</v>
      </c>
      <c r="H40" s="937" t="s">
        <v>570</v>
      </c>
    </row>
    <row r="41" spans="1:8" ht="15.75" customHeight="1">
      <c r="A41" s="540" t="s">
        <v>794</v>
      </c>
      <c r="B41" s="715">
        <v>0</v>
      </c>
      <c r="C41" s="933" t="s">
        <v>807</v>
      </c>
      <c r="D41" s="536"/>
      <c r="E41" s="951" t="s">
        <v>808</v>
      </c>
      <c r="F41" s="952">
        <f>+B48</f>
        <v>0</v>
      </c>
      <c r="G41" s="952">
        <f>+B48+B49</f>
        <v>0</v>
      </c>
      <c r="H41" s="937" t="s">
        <v>570</v>
      </c>
    </row>
    <row r="42" spans="1:8" ht="15.75" customHeight="1">
      <c r="A42" s="540" t="s">
        <v>802</v>
      </c>
      <c r="B42" s="715">
        <v>0</v>
      </c>
      <c r="C42" s="933" t="s">
        <v>809</v>
      </c>
      <c r="D42" s="536"/>
      <c r="E42" s="951" t="s">
        <v>810</v>
      </c>
      <c r="F42" s="952">
        <f>+B50</f>
        <v>0</v>
      </c>
      <c r="G42" s="952">
        <f>+B50</f>
        <v>0</v>
      </c>
      <c r="H42" s="937" t="s">
        <v>570</v>
      </c>
    </row>
    <row r="43" spans="1:8" ht="15.75" customHeight="1">
      <c r="A43" s="540" t="s">
        <v>794</v>
      </c>
      <c r="B43" s="715">
        <v>0</v>
      </c>
      <c r="C43" s="933" t="s">
        <v>811</v>
      </c>
      <c r="D43" s="536"/>
      <c r="E43" s="619" t="s">
        <v>812</v>
      </c>
      <c r="F43" s="620">
        <f>SUM(F33:F42)</f>
        <v>0</v>
      </c>
      <c r="G43" s="620">
        <f>SUM(G33:G42)</f>
        <v>0</v>
      </c>
      <c r="H43" s="937" t="s">
        <v>570</v>
      </c>
    </row>
    <row r="44" spans="1:8" ht="15.75" customHeight="1">
      <c r="A44" s="540" t="s">
        <v>804</v>
      </c>
      <c r="B44" s="715">
        <v>0</v>
      </c>
      <c r="C44" s="933" t="s">
        <v>813</v>
      </c>
      <c r="D44" s="536"/>
      <c r="E44" s="950"/>
      <c r="F44" s="950"/>
      <c r="G44" s="950"/>
      <c r="H44" s="950"/>
    </row>
    <row r="45" spans="1:8" ht="15.75" customHeight="1">
      <c r="A45" s="540" t="s">
        <v>794</v>
      </c>
      <c r="B45" s="715">
        <v>0</v>
      </c>
      <c r="C45" s="933" t="s">
        <v>814</v>
      </c>
      <c r="D45" s="541"/>
      <c r="E45" s="541"/>
      <c r="F45" s="541"/>
      <c r="G45" s="541"/>
      <c r="H45" s="931"/>
    </row>
    <row r="46" spans="1:8" ht="15.75" customHeight="1">
      <c r="A46" s="540" t="s">
        <v>806</v>
      </c>
      <c r="B46" s="715">
        <v>0</v>
      </c>
      <c r="C46" s="933" t="s">
        <v>815</v>
      </c>
      <c r="D46" s="541"/>
      <c r="E46" s="541"/>
      <c r="F46" s="931"/>
      <c r="G46" s="931"/>
      <c r="H46" s="931"/>
    </row>
    <row r="47" spans="1:8" ht="15.75" customHeight="1">
      <c r="A47" s="540" t="s">
        <v>794</v>
      </c>
      <c r="B47" s="715">
        <v>0</v>
      </c>
      <c r="C47" s="933" t="s">
        <v>816</v>
      </c>
      <c r="D47" s="536"/>
      <c r="E47" s="945"/>
      <c r="F47" s="931"/>
      <c r="G47" s="931"/>
      <c r="H47" s="931"/>
    </row>
    <row r="48" spans="1:8" ht="15.75" customHeight="1">
      <c r="A48" s="540" t="s">
        <v>808</v>
      </c>
      <c r="B48" s="715">
        <v>0</v>
      </c>
      <c r="C48" s="933" t="s">
        <v>817</v>
      </c>
      <c r="D48" s="536"/>
      <c r="E48" s="945" t="s">
        <v>1</v>
      </c>
      <c r="F48" s="931"/>
      <c r="G48" s="931"/>
      <c r="H48" s="931"/>
    </row>
    <row r="49" spans="1:6" ht="15.75" customHeight="1">
      <c r="A49" s="540" t="s">
        <v>794</v>
      </c>
      <c r="B49" s="715">
        <v>0</v>
      </c>
      <c r="C49" s="933" t="s">
        <v>818</v>
      </c>
      <c r="D49" s="536"/>
      <c r="E49" s="945"/>
      <c r="F49" s="931"/>
    </row>
    <row r="50" spans="1:6" ht="15.75" customHeight="1">
      <c r="A50" s="540" t="s">
        <v>810</v>
      </c>
      <c r="B50" s="715">
        <v>0</v>
      </c>
      <c r="C50" s="933" t="s">
        <v>819</v>
      </c>
      <c r="D50" s="536"/>
      <c r="E50" s="945"/>
      <c r="F50" s="931"/>
    </row>
    <row r="51" spans="1:6" ht="15.75" customHeight="1">
      <c r="A51" s="542"/>
      <c r="B51" s="543"/>
      <c r="C51" s="950"/>
      <c r="D51" s="536"/>
      <c r="E51" s="945"/>
      <c r="F51" s="931"/>
    </row>
    <row r="52" spans="1:6" ht="15.75" customHeight="1">
      <c r="A52" s="734" t="s">
        <v>820</v>
      </c>
      <c r="B52" s="734"/>
      <c r="C52" s="734"/>
      <c r="D52" s="545"/>
      <c r="E52" s="945"/>
      <c r="F52" s="931"/>
    </row>
    <row r="53" spans="1:6" ht="15.75" customHeight="1">
      <c r="A53" s="544"/>
      <c r="B53" s="546" t="s">
        <v>789</v>
      </c>
      <c r="C53" s="544"/>
      <c r="D53" s="545"/>
      <c r="E53" s="945"/>
      <c r="F53" s="931"/>
    </row>
    <row r="54" spans="1:6" ht="15.75" customHeight="1">
      <c r="A54" s="953" t="s">
        <v>790</v>
      </c>
      <c r="B54" s="954">
        <v>0</v>
      </c>
      <c r="C54" s="933" t="s">
        <v>821</v>
      </c>
      <c r="D54" s="545"/>
      <c r="E54" s="945"/>
      <c r="F54" s="931"/>
    </row>
    <row r="55" spans="1:6">
      <c r="A55" s="953" t="s">
        <v>792</v>
      </c>
      <c r="B55" s="954">
        <v>0</v>
      </c>
      <c r="C55" s="933" t="s">
        <v>822</v>
      </c>
      <c r="D55" s="545"/>
      <c r="E55" s="955"/>
      <c r="F55" s="956"/>
    </row>
    <row r="56" spans="1:6">
      <c r="A56" s="953" t="s">
        <v>823</v>
      </c>
      <c r="B56" s="954">
        <v>0</v>
      </c>
      <c r="C56" s="933" t="s">
        <v>824</v>
      </c>
      <c r="D56" s="545"/>
      <c r="E56" s="955"/>
      <c r="F56" s="956"/>
    </row>
    <row r="57" spans="1:6" ht="15.75" customHeight="1">
      <c r="A57" s="953" t="s">
        <v>825</v>
      </c>
      <c r="B57" s="954">
        <v>0</v>
      </c>
      <c r="C57" s="933" t="s">
        <v>826</v>
      </c>
      <c r="D57" s="545"/>
      <c r="E57" s="945"/>
      <c r="F57" s="956"/>
    </row>
    <row r="58" spans="1:6" ht="15.75" customHeight="1">
      <c r="A58" s="953" t="s">
        <v>800</v>
      </c>
      <c r="B58" s="954">
        <v>0</v>
      </c>
      <c r="C58" s="933" t="s">
        <v>827</v>
      </c>
      <c r="D58" s="545"/>
      <c r="E58" s="945"/>
      <c r="F58" s="956"/>
    </row>
    <row r="59" spans="1:6" ht="15.75" customHeight="1">
      <c r="A59" s="953" t="s">
        <v>828</v>
      </c>
      <c r="B59" s="954">
        <v>0</v>
      </c>
      <c r="C59" s="933" t="s">
        <v>829</v>
      </c>
      <c r="D59" s="545"/>
      <c r="E59" s="945"/>
      <c r="F59" s="956"/>
    </row>
    <row r="60" spans="1:6" ht="15.75" customHeight="1">
      <c r="A60" s="953" t="s">
        <v>830</v>
      </c>
      <c r="B60" s="954">
        <v>0</v>
      </c>
      <c r="C60" s="933" t="s">
        <v>831</v>
      </c>
      <c r="D60" s="545"/>
      <c r="E60" s="945"/>
      <c r="F60" s="931"/>
    </row>
    <row r="61" spans="1:6" ht="15.75" customHeight="1">
      <c r="A61" s="547" t="s">
        <v>832</v>
      </c>
      <c r="B61" s="620">
        <f>SUM(B54:B60)</f>
        <v>0</v>
      </c>
      <c r="C61" s="629" t="s">
        <v>570</v>
      </c>
      <c r="D61" s="548"/>
      <c r="E61" s="932"/>
      <c r="F61" s="931"/>
    </row>
    <row r="62" spans="1:6" ht="15.75" customHeight="1">
      <c r="A62" s="931"/>
      <c r="B62" s="957" t="s">
        <v>1</v>
      </c>
      <c r="C62" s="931"/>
      <c r="D62" s="549"/>
      <c r="E62" s="932"/>
      <c r="F62" s="931"/>
    </row>
    <row r="63" spans="1:6" ht="15.75" customHeight="1">
      <c r="A63" s="533" t="s">
        <v>833</v>
      </c>
      <c r="B63" s="957"/>
      <c r="C63" s="931"/>
      <c r="D63" s="548"/>
      <c r="E63" s="932"/>
      <c r="F63" s="931"/>
    </row>
    <row r="64" spans="1:6" ht="15.75" customHeight="1">
      <c r="A64" s="550"/>
      <c r="B64" s="551" t="s">
        <v>639</v>
      </c>
      <c r="C64" s="630"/>
      <c r="D64" s="548"/>
      <c r="E64" s="932"/>
      <c r="F64" s="931"/>
    </row>
    <row r="65" spans="1:4" ht="15.75" customHeight="1">
      <c r="A65" s="953" t="s">
        <v>834</v>
      </c>
      <c r="B65" s="954">
        <v>0</v>
      </c>
      <c r="C65" s="935" t="s">
        <v>835</v>
      </c>
      <c r="D65" s="548"/>
    </row>
    <row r="66" spans="1:4" ht="15.75" customHeight="1">
      <c r="A66" s="953" t="s">
        <v>836</v>
      </c>
      <c r="B66" s="954">
        <v>0</v>
      </c>
      <c r="C66" s="935" t="s">
        <v>837</v>
      </c>
      <c r="D66" s="548"/>
    </row>
    <row r="67" spans="1:4" ht="15.75" customHeight="1">
      <c r="A67" s="552" t="s">
        <v>838</v>
      </c>
      <c r="B67" s="553">
        <f>+B66+B65</f>
        <v>0</v>
      </c>
      <c r="C67" s="547" t="s">
        <v>570</v>
      </c>
      <c r="D67" s="548"/>
    </row>
    <row r="68" spans="1:4" ht="15.75" customHeight="1">
      <c r="A68" s="931"/>
      <c r="B68" s="957"/>
      <c r="C68" s="931"/>
      <c r="D68" s="549"/>
    </row>
    <row r="69" spans="1:4" ht="15.75" customHeight="1">
      <c r="A69" s="931"/>
      <c r="B69" s="957"/>
      <c r="C69" s="931"/>
    </row>
    <row r="70" spans="1:4" s="595" customFormat="1" ht="15.75" customHeight="1">
      <c r="A70" s="528" t="s">
        <v>839</v>
      </c>
      <c r="B70" s="596"/>
      <c r="C70" s="596"/>
    </row>
    <row r="71" spans="1:4" ht="15.75" customHeight="1">
      <c r="A71" s="935" t="s">
        <v>840</v>
      </c>
      <c r="B71" s="954">
        <v>0</v>
      </c>
      <c r="C71" s="933" t="s">
        <v>841</v>
      </c>
    </row>
    <row r="72" spans="1:4" ht="15.75" customHeight="1">
      <c r="A72" s="935" t="s">
        <v>842</v>
      </c>
      <c r="B72" s="954">
        <v>0</v>
      </c>
      <c r="C72" s="933" t="s">
        <v>843</v>
      </c>
    </row>
    <row r="73" spans="1:4" ht="15.75" customHeight="1">
      <c r="A73" s="935" t="s">
        <v>844</v>
      </c>
      <c r="B73" s="954">
        <v>0</v>
      </c>
      <c r="C73" s="933" t="s">
        <v>845</v>
      </c>
    </row>
    <row r="74" spans="1:4" ht="15.75" customHeight="1">
      <c r="A74" s="547" t="s">
        <v>846</v>
      </c>
      <c r="B74" s="619">
        <f>+B73+B72+B71</f>
        <v>0</v>
      </c>
      <c r="C74" s="629" t="s">
        <v>570</v>
      </c>
    </row>
    <row r="75" spans="1:4" ht="15.75" customHeight="1">
      <c r="A75" s="931"/>
      <c r="B75" s="931"/>
      <c r="C75" s="931"/>
    </row>
    <row r="76" spans="1:4" ht="15.75" customHeight="1">
      <c r="A76" s="547" t="s">
        <v>847</v>
      </c>
      <c r="B76" s="954">
        <v>0</v>
      </c>
      <c r="C76" s="935" t="s">
        <v>848</v>
      </c>
    </row>
    <row r="77" spans="1:4" ht="15.75" customHeight="1">
      <c r="A77" s="935"/>
      <c r="B77" s="958"/>
      <c r="C77" s="935"/>
    </row>
    <row r="78" spans="1:4" ht="15.75" customHeight="1">
      <c r="A78" s="931"/>
      <c r="B78" s="959"/>
      <c r="C78" s="931"/>
    </row>
    <row r="79" spans="1:4" s="599" customFormat="1" ht="15.75" customHeight="1">
      <c r="A79" s="528" t="s">
        <v>849</v>
      </c>
      <c r="B79" s="716"/>
      <c r="C79" s="528"/>
    </row>
    <row r="80" spans="1:4" ht="15.75" customHeight="1">
      <c r="A80" s="935" t="s">
        <v>850</v>
      </c>
      <c r="B80" s="954">
        <v>0</v>
      </c>
      <c r="C80" s="935" t="s">
        <v>851</v>
      </c>
    </row>
    <row r="81" spans="1:7" ht="15.75" customHeight="1">
      <c r="A81" s="931"/>
      <c r="B81" s="931"/>
      <c r="C81" s="931"/>
      <c r="E81" s="932"/>
      <c r="F81" s="931"/>
      <c r="G81" s="931"/>
    </row>
    <row r="82" spans="1:7" s="596" customFormat="1" ht="15.75" customHeight="1">
      <c r="A82" s="528" t="s">
        <v>852</v>
      </c>
      <c r="D82" s="595"/>
      <c r="E82" s="595"/>
    </row>
    <row r="83" spans="1:7" ht="15.75" customHeight="1">
      <c r="A83" s="937" t="s">
        <v>730</v>
      </c>
      <c r="B83" s="929">
        <f>+Labor!B61</f>
        <v>0</v>
      </c>
      <c r="C83" s="960" t="s">
        <v>853</v>
      </c>
      <c r="D83" s="548"/>
      <c r="E83" s="932"/>
      <c r="F83" s="931"/>
      <c r="G83" s="931"/>
    </row>
    <row r="84" spans="1:7" s="332" customFormat="1">
      <c r="A84" s="628" t="s">
        <v>854</v>
      </c>
      <c r="B84" s="621">
        <f>+Labor!B62+Labor!B63+Labor!B64</f>
        <v>0</v>
      </c>
      <c r="C84" s="960" t="s">
        <v>855</v>
      </c>
      <c r="D84" s="548"/>
      <c r="F84" s="331"/>
      <c r="G84" s="331"/>
    </row>
    <row r="85" spans="1:7" ht="15.75" customHeight="1">
      <c r="A85" s="937" t="s">
        <v>856</v>
      </c>
      <c r="B85" s="952">
        <f>+B67</f>
        <v>0</v>
      </c>
      <c r="C85" s="935" t="s">
        <v>857</v>
      </c>
      <c r="D85" s="548"/>
      <c r="E85" s="932"/>
      <c r="F85" s="931"/>
      <c r="G85" s="931"/>
    </row>
    <row r="86" spans="1:7" ht="15.75" customHeight="1">
      <c r="A86" s="937" t="s">
        <v>858</v>
      </c>
      <c r="B86" s="929">
        <f>+'Medicare Data Entry'!B28-'Cap, Funds, Exp Alloc'!B83-'Cap, Funds, Exp Alloc'!B84-'Cap, Funds, Exp Alloc'!B85</f>
        <v>0</v>
      </c>
      <c r="C86" s="935" t="s">
        <v>570</v>
      </c>
      <c r="D86" s="548"/>
      <c r="E86" s="932"/>
      <c r="F86" s="931"/>
      <c r="G86" s="931"/>
    </row>
    <row r="87" spans="1:7" ht="30">
      <c r="A87" s="961" t="s">
        <v>859</v>
      </c>
      <c r="B87" s="929">
        <f>+B88-B83-B84-B85-B86</f>
        <v>0</v>
      </c>
      <c r="C87" s="935" t="s">
        <v>570</v>
      </c>
      <c r="D87" s="548"/>
      <c r="E87" s="932"/>
      <c r="F87" s="931"/>
      <c r="G87" s="931"/>
    </row>
    <row r="88" spans="1:7" ht="15.75" customHeight="1">
      <c r="A88" s="554" t="s">
        <v>860</v>
      </c>
      <c r="B88" s="553">
        <f>IF('Additional Data'!B5&lt;0,'Medicare Data Entry'!B22,'Medicare Data Entry'!B22+'Additional Data'!B5)</f>
        <v>0</v>
      </c>
      <c r="C88" s="547" t="s">
        <v>570</v>
      </c>
      <c r="D88" s="618"/>
      <c r="E88" s="962"/>
      <c r="F88" s="931"/>
      <c r="G88" s="931"/>
    </row>
    <row r="89" spans="1:7" s="533" customFormat="1" ht="15.75" customHeight="1">
      <c r="A89" s="554" t="s">
        <v>477</v>
      </c>
      <c r="B89" s="622">
        <f>+'Medicare Data Entry'!B22-'Cap, Funds, Exp Alloc'!B88</f>
        <v>0</v>
      </c>
      <c r="C89" s="631" t="s">
        <v>600</v>
      </c>
      <c r="D89" s="597"/>
      <c r="E89" s="598"/>
    </row>
    <row r="90" spans="1:7" ht="15.75" customHeight="1">
      <c r="A90" s="950"/>
      <c r="B90" s="963" t="s">
        <v>1</v>
      </c>
      <c r="C90" s="931"/>
      <c r="E90" s="932"/>
      <c r="F90" s="931"/>
      <c r="G90" s="931"/>
    </row>
    <row r="91" spans="1:7" s="596" customFormat="1" ht="15.75" customHeight="1">
      <c r="A91" s="717" t="s">
        <v>861</v>
      </c>
      <c r="B91" s="623"/>
      <c r="D91" s="595"/>
      <c r="E91" s="595"/>
    </row>
    <row r="92" spans="1:7" ht="30">
      <c r="A92" s="961" t="s">
        <v>862</v>
      </c>
      <c r="B92" s="624">
        <f>IF($B$88=0,0,+B83/$B$88)</f>
        <v>0</v>
      </c>
      <c r="C92" s="935" t="s">
        <v>570</v>
      </c>
      <c r="D92" s="548"/>
      <c r="E92" s="932"/>
      <c r="F92" s="931"/>
      <c r="G92" s="931"/>
    </row>
    <row r="93" spans="1:7" ht="30">
      <c r="A93" s="627" t="s">
        <v>863</v>
      </c>
      <c r="B93" s="624">
        <f t="shared" ref="B93:B96" si="0">IF($B$88=0,0,+B84/$B$88)</f>
        <v>0</v>
      </c>
      <c r="C93" s="935" t="s">
        <v>570</v>
      </c>
      <c r="D93" s="548"/>
      <c r="E93" s="932"/>
      <c r="F93" s="931"/>
      <c r="G93" s="931"/>
    </row>
    <row r="94" spans="1:7" ht="30">
      <c r="A94" s="961" t="s">
        <v>864</v>
      </c>
      <c r="B94" s="624">
        <f t="shared" si="0"/>
        <v>0</v>
      </c>
      <c r="C94" s="935" t="s">
        <v>570</v>
      </c>
      <c r="D94" s="548"/>
      <c r="E94" s="932"/>
      <c r="F94" s="931"/>
      <c r="G94" s="931"/>
    </row>
    <row r="95" spans="1:7" ht="30">
      <c r="A95" s="961" t="s">
        <v>865</v>
      </c>
      <c r="B95" s="624">
        <f t="shared" si="0"/>
        <v>0</v>
      </c>
      <c r="C95" s="935" t="s">
        <v>570</v>
      </c>
      <c r="D95" s="548"/>
      <c r="E95" s="932"/>
      <c r="F95" s="931"/>
      <c r="G95" s="931"/>
    </row>
    <row r="96" spans="1:7" ht="30">
      <c r="A96" s="961" t="s">
        <v>866</v>
      </c>
      <c r="B96" s="624">
        <f t="shared" si="0"/>
        <v>0</v>
      </c>
      <c r="C96" s="935" t="s">
        <v>570</v>
      </c>
      <c r="D96" s="548"/>
      <c r="E96" s="932"/>
      <c r="F96" s="931"/>
      <c r="G96" s="931"/>
    </row>
    <row r="97" spans="1:5" s="533" customFormat="1" ht="15.75" customHeight="1">
      <c r="A97" s="554" t="s">
        <v>477</v>
      </c>
      <c r="B97" s="625">
        <f>SUM(B92:B96)</f>
        <v>0</v>
      </c>
      <c r="C97" s="631" t="s">
        <v>867</v>
      </c>
      <c r="D97" s="597"/>
      <c r="E97" s="598"/>
    </row>
    <row r="98" spans="1:5" ht="15.75" customHeight="1">
      <c r="A98" s="931"/>
      <c r="B98" s="931"/>
      <c r="C98" s="931"/>
      <c r="E98" s="932"/>
    </row>
    <row r="99" spans="1:5" ht="15.75" customHeight="1">
      <c r="A99" s="931"/>
      <c r="B99" s="931"/>
      <c r="C99" s="931"/>
      <c r="E99" s="932"/>
    </row>
    <row r="100" spans="1:5" ht="15.75" customHeight="1">
      <c r="A100" s="931"/>
      <c r="B100" s="931"/>
      <c r="C100" s="931"/>
      <c r="E100" s="932"/>
    </row>
    <row r="101" spans="1:5" ht="15.75" customHeight="1">
      <c r="A101" s="931"/>
      <c r="B101" s="931"/>
      <c r="C101" s="931"/>
      <c r="E101" s="932"/>
    </row>
    <row r="102" spans="1:5" ht="15.75" customHeight="1">
      <c r="A102" s="931"/>
      <c r="B102" s="931"/>
      <c r="C102" s="931"/>
      <c r="E102" s="932"/>
    </row>
    <row r="103" spans="1:5" ht="15.75" customHeight="1">
      <c r="A103" s="931"/>
      <c r="B103" s="931"/>
      <c r="C103" s="931"/>
      <c r="E103" s="932"/>
    </row>
    <row r="104" spans="1:5" ht="15.75" customHeight="1">
      <c r="A104" s="931"/>
      <c r="B104" s="931"/>
      <c r="C104" s="931"/>
      <c r="E104" s="932"/>
    </row>
    <row r="105" spans="1:5" ht="15.75" customHeight="1">
      <c r="A105" s="931"/>
      <c r="B105" s="931"/>
      <c r="C105" s="931"/>
      <c r="E105" s="932"/>
    </row>
    <row r="106" spans="1:5" ht="15.75" customHeight="1">
      <c r="A106" s="931"/>
      <c r="B106" s="931"/>
      <c r="C106" s="931"/>
      <c r="E106" s="932"/>
    </row>
    <row r="107" spans="1:5" ht="15.75" customHeight="1">
      <c r="A107" s="931"/>
      <c r="B107" s="931"/>
      <c r="C107" s="931"/>
      <c r="E107" s="932"/>
    </row>
    <row r="108" spans="1:5" ht="15.75" customHeight="1">
      <c r="A108" s="931"/>
      <c r="B108" s="931"/>
      <c r="C108" s="931"/>
      <c r="E108" s="932"/>
    </row>
    <row r="109" spans="1:5" ht="15.75" customHeight="1">
      <c r="A109" s="931"/>
      <c r="B109" s="931"/>
      <c r="C109" s="931"/>
      <c r="E109" s="932"/>
    </row>
    <row r="110" spans="1:5" ht="15.75" customHeight="1">
      <c r="A110" s="931"/>
      <c r="B110" s="931"/>
      <c r="C110" s="931"/>
      <c r="E110" s="932"/>
    </row>
    <row r="111" spans="1:5" ht="15.75" customHeight="1">
      <c r="A111" s="931"/>
      <c r="B111" s="931"/>
      <c r="C111" s="931"/>
      <c r="E111" s="932"/>
    </row>
    <row r="112" spans="1:5" ht="15.75" customHeight="1">
      <c r="A112" s="931"/>
      <c r="B112" s="931"/>
      <c r="C112" s="931"/>
      <c r="E112" s="932"/>
    </row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</sheetData>
  <sheetProtection algorithmName="SHA-512" hashValue="VCtHKuRXhV82h5aitkuS8MjX+nEnfn8wge7V4gHztx/Siic7yBV8vVytyTMlzVVIu6r0uEwy223enWbAnm4QKQ==" saltValue="JBctuopiJUSHFQQBO0vDPg==" spinCount="100000" sheet="1" objects="1" scenarios="1"/>
  <mergeCells count="1">
    <mergeCell ref="A52:C52"/>
  </mergeCells>
  <pageMargins left="0.25" right="0.25" top="0.75" bottom="0.75" header="0" footer="0"/>
  <pageSetup scale="5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04C1A68BCDB84987E374B0D969BAD9" ma:contentTypeVersion="19" ma:contentTypeDescription="Create a new document." ma:contentTypeScope="" ma:versionID="ad1ecd060460c9ff752d038adeebf82b">
  <xsd:schema xmlns:xsd="http://www.w3.org/2001/XMLSchema" xmlns:xs="http://www.w3.org/2001/XMLSchema" xmlns:p="http://schemas.microsoft.com/office/2006/metadata/properties" xmlns:ns2="8094a1f7-e87f-499e-a45d-fcd654b18acc" xmlns:ns3="b4ca7606-c918-4595-bd59-8c4ec440dd12" targetNamespace="http://schemas.microsoft.com/office/2006/metadata/properties" ma:root="true" ma:fieldsID="36bc9401089a63966c7076b3435c1194" ns2:_="" ns3:_="">
    <xsd:import namespace="8094a1f7-e87f-499e-a45d-fcd654b18acc"/>
    <xsd:import namespace="b4ca7606-c918-4595-bd59-8c4ec440dd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94a1f7-e87f-499e-a45d-fcd654b18a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45e5ee79-a0d5-4599-a710-4b5df4c104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ca7606-c918-4595-bd59-8c4ec440dd1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73c3dfb2-c01c-43d6-88fd-d2845f220f20}" ma:internalName="TaxCatchAll" ma:showField="CatchAllData" ma:web="b4ca7606-c918-4595-bd59-8c4ec440dd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94a1f7-e87f-499e-a45d-fcd654b18acc">
      <Terms xmlns="http://schemas.microsoft.com/office/infopath/2007/PartnerControls"/>
    </lcf76f155ced4ddcb4097134ff3c332f>
    <TaxCatchAll xmlns="b4ca7606-c918-4595-bd59-8c4ec440dd12" xsi:nil="true"/>
    <_Flow_SignoffStatus xmlns="8094a1f7-e87f-499e-a45d-fcd654b18acc" xsi:nil="true"/>
  </documentManagement>
</p:properties>
</file>

<file path=customXml/itemProps1.xml><?xml version="1.0" encoding="utf-8"?>
<ds:datastoreItem xmlns:ds="http://schemas.openxmlformats.org/officeDocument/2006/customXml" ds:itemID="{E21D132A-D068-478B-971B-FE83B6E78C56}"/>
</file>

<file path=customXml/itemProps2.xml><?xml version="1.0" encoding="utf-8"?>
<ds:datastoreItem xmlns:ds="http://schemas.openxmlformats.org/officeDocument/2006/customXml" ds:itemID="{21EA09B0-8D0B-4A0E-8F06-48F0F7CE1EE9}"/>
</file>

<file path=customXml/itemProps3.xml><?xml version="1.0" encoding="utf-8"?>
<ds:datastoreItem xmlns:ds="http://schemas.openxmlformats.org/officeDocument/2006/customXml" ds:itemID="{030D15F6-D0DF-48A4-8845-85C886A039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 MARILYN BARTLETT</dc:creator>
  <cp:keywords/>
  <dc:description/>
  <cp:lastModifiedBy/>
  <cp:revision/>
  <dcterms:created xsi:type="dcterms:W3CDTF">2020-02-17T17:10:42Z</dcterms:created>
  <dcterms:modified xsi:type="dcterms:W3CDTF">2024-01-05T20:26:39Z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0x0101008004C1A68BCDB84987E374B0D969BAD9</vt:lpwstr>
  </property>
</Properties>
</file>